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6540" activeTab="1"/>
  </bookViews>
  <sheets>
    <sheet name="Central" sheetId="1" r:id="rId1"/>
    <sheet name="North" sheetId="2" r:id="rId2"/>
    <sheet name="South" sheetId="3" r:id="rId3"/>
    <sheet name="West" sheetId="4" r:id="rId4"/>
    <sheet name="TRL-8" sheetId="5" r:id="rId5"/>
    <sheet name="Summary" sheetId="6" r:id="rId6"/>
  </sheets>
  <definedNames>
    <definedName name="_xlnm.Print_Area" localSheetId="0">'Central'!$A$1:$J$84</definedName>
    <definedName name="_xlnm.Print_Area" localSheetId="1">'North'!$A$1:$J$50</definedName>
    <definedName name="_xlnm.Print_Area" localSheetId="2">'South'!$A$1:$J$54</definedName>
    <definedName name="_xlnm.Print_Area" localSheetId="4">'TRL-8'!$A$1:$U$16</definedName>
    <definedName name="_xlnm.Print_Area" localSheetId="3">'West'!$A$1:$J$69</definedName>
    <definedName name="_xlnm.Print_Titles" localSheetId="0">'Central'!$1:$2</definedName>
    <definedName name="_xlnm.Print_Titles" localSheetId="1">'North'!$1:$2</definedName>
    <definedName name="_xlnm.Print_Titles" localSheetId="2">'South'!$1:$2</definedName>
    <definedName name="_xlnm.Print_Titles" localSheetId="3">'West'!$1:$2</definedName>
  </definedNames>
  <calcPr fullCalcOnLoad="1"/>
</workbook>
</file>

<file path=xl/comments1.xml><?xml version="1.0" encoding="utf-8"?>
<comments xmlns="http://schemas.openxmlformats.org/spreadsheetml/2006/main">
  <authors>
    <author>IT</author>
    <author>administrator</author>
  </authors>
  <commentList>
    <comment ref="I4" authorId="0">
      <text>
        <r>
          <rPr>
            <sz val="8"/>
            <rFont val="Tahoma"/>
            <family val="2"/>
          </rPr>
          <t>Ckt - I  : 11.07.2003
Ckt - II : 07.12.2003</t>
        </r>
      </text>
    </comment>
    <comment ref="I77" authorId="0">
      <text>
        <r>
          <rPr>
            <sz val="8"/>
            <rFont val="Tahoma"/>
            <family val="0"/>
          </rPr>
          <t>As per field data
Ckt-I  : 23.08.85
Ckt-II : 21.02.87</t>
        </r>
      </text>
    </comment>
    <comment ref="I48" authorId="0">
      <text>
        <r>
          <rPr>
            <sz val="8"/>
            <rFont val="Tahoma"/>
            <family val="2"/>
          </rPr>
          <t>Chandaka S/S commissioned in 1989</t>
        </r>
      </text>
    </comment>
    <comment ref="I78" authorId="0">
      <text>
        <r>
          <rPr>
            <sz val="8"/>
            <rFont val="Tahoma"/>
            <family val="0"/>
          </rPr>
          <t>33 kV line constructed in 1982 upgraded to 132kV in 2001</t>
        </r>
      </text>
    </comment>
    <comment ref="E27" authorId="0">
      <text>
        <r>
          <rPr>
            <sz val="8"/>
            <rFont val="Tahoma"/>
            <family val="0"/>
          </rPr>
          <t xml:space="preserve">Loc. No. 1 to 16 : 4.242 km
LILO IN (17 - 45) : 6.913 km
</t>
        </r>
      </text>
    </comment>
    <comment ref="I27" authorId="0">
      <text>
        <r>
          <rPr>
            <sz val="8"/>
            <rFont val="Tahoma"/>
            <family val="0"/>
          </rPr>
          <t>220kV DC LILO of BTTLC line at Meramundali completed on 03.12.2003.</t>
        </r>
      </text>
    </comment>
    <comment ref="B27" authorId="0">
      <text>
        <r>
          <rPr>
            <sz val="8"/>
            <rFont val="Tahoma"/>
            <family val="0"/>
          </rPr>
          <t xml:space="preserve">Loc. No. 1 to 16 OLD and 17 to 45 LILO IN
</t>
        </r>
      </text>
    </comment>
    <comment ref="E7" authorId="0">
      <text>
        <r>
          <rPr>
            <sz val="8"/>
            <rFont val="Tahoma"/>
            <family val="0"/>
          </rPr>
          <t xml:space="preserve">LILO out : 5.675 km
Loc. No. 38 to 196 : 53 km
</t>
        </r>
      </text>
    </comment>
    <comment ref="I7" authorId="0">
      <text>
        <r>
          <rPr>
            <sz val="8"/>
            <rFont val="Tahoma"/>
            <family val="0"/>
          </rPr>
          <t>220kV DC LILO of BTTLC line at Meramundali completed on 03.12.2003</t>
        </r>
      </text>
    </comment>
    <comment ref="I17" authorId="0">
      <text>
        <r>
          <rPr>
            <sz val="8"/>
            <rFont val="Tahoma"/>
            <family val="2"/>
          </rPr>
          <t>As per previous Tariff Data : 1997 ?</t>
        </r>
      </text>
    </comment>
    <comment ref="I30" authorId="0">
      <text>
        <r>
          <rPr>
            <sz val="8"/>
            <rFont val="Tahoma"/>
            <family val="0"/>
          </rPr>
          <t>Boinda LILO completed on 24.06.03</t>
        </r>
      </text>
    </comment>
    <comment ref="B53" authorId="0">
      <text>
        <r>
          <rPr>
            <sz val="8"/>
            <rFont val="Tahoma"/>
            <family val="0"/>
          </rPr>
          <t>Anti-theft charged on 07.01.2008. Commercially charged on 21.02.08</t>
        </r>
      </text>
    </comment>
    <comment ref="B7" authorId="0">
      <text>
        <r>
          <rPr>
            <sz val="8"/>
            <rFont val="Tahoma"/>
            <family val="0"/>
          </rPr>
          <t>LILO out 26 locations &amp; Loc. No. 38 to 196</t>
        </r>
      </text>
    </comment>
    <comment ref="E4" authorId="0">
      <text>
        <r>
          <rPr>
            <sz val="8"/>
            <rFont val="Tahoma"/>
            <family val="0"/>
          </rPr>
          <t>Total Length = 100.451 km. 98.751kms comm. In 2003. Balance length of 1.7km at Meramundali end was comm. on 29.04.09. Loc. AP1 to AP35 (58.56km.) under the maintenance of Chainpal Division.</t>
        </r>
      </text>
    </comment>
    <comment ref="B67" authorId="0">
      <text>
        <r>
          <rPr>
            <sz val="8"/>
            <rFont val="Tahoma"/>
            <family val="0"/>
          </rPr>
          <t xml:space="preserve">On DC Towers
</t>
        </r>
      </text>
    </comment>
    <comment ref="B68" authorId="0">
      <text>
        <r>
          <rPr>
            <sz val="8"/>
            <rFont val="Tahoma"/>
            <family val="0"/>
          </rPr>
          <t xml:space="preserve">On DC Towers
</t>
        </r>
      </text>
    </comment>
    <comment ref="B65" authorId="1">
      <text>
        <r>
          <rPr>
            <sz val="8"/>
            <rFont val="Tahoma"/>
            <family val="0"/>
          </rPr>
          <t>Diversion of 1.673km has been commissioned on 11.09.2007 to avoid  Khurda-Bolangir Railway crossing.</t>
        </r>
      </text>
    </comment>
    <comment ref="B64" authorId="1">
      <text>
        <r>
          <rPr>
            <sz val="8"/>
            <rFont val="Tahoma"/>
            <family val="0"/>
          </rPr>
          <t>Diversion of 1.166km has been commissioned on 27.04.2008 to avoid  Khurda-Bolangir Railway crossing.</t>
        </r>
      </text>
    </comment>
    <comment ref="B63" authorId="1">
      <text>
        <r>
          <rPr>
            <sz val="8"/>
            <rFont val="Tahoma"/>
            <family val="0"/>
          </rPr>
          <t>Diversion of 0.987km has been commissioned on 20.04.2008 to avoid  Khurda-Bolangir Railway crossing.</t>
        </r>
      </text>
    </comment>
    <comment ref="I10" authorId="1">
      <text>
        <r>
          <rPr>
            <sz val="8"/>
            <rFont val="Tahoma"/>
            <family val="2"/>
          </rPr>
          <t>LILO - 30.12.97</t>
        </r>
      </text>
    </comment>
    <comment ref="I15" authorId="1">
      <text>
        <r>
          <rPr>
            <sz val="8"/>
            <rFont val="Tahoma"/>
            <family val="2"/>
          </rPr>
          <t>LILO - 30.12.97</t>
        </r>
      </text>
    </comment>
    <comment ref="B70" authorId="1">
      <text>
        <r>
          <rPr>
            <sz val="8"/>
            <rFont val="Tahoma"/>
            <family val="0"/>
          </rPr>
          <t xml:space="preserve">Charged from Hind Metals Switching Station on 07.10.2009.
</t>
        </r>
      </text>
    </comment>
  </commentList>
</comments>
</file>

<file path=xl/comments2.xml><?xml version="1.0" encoding="utf-8"?>
<comments xmlns="http://schemas.openxmlformats.org/spreadsheetml/2006/main">
  <authors>
    <author>IT</author>
    <author>administrator</author>
  </authors>
  <commentList>
    <comment ref="I8" authorId="0">
      <text>
        <r>
          <rPr>
            <sz val="8"/>
            <rFont val="Tahoma"/>
            <family val="0"/>
          </rPr>
          <t>220kV SC line from Duburi to Balasore (Ckt-I) completed on 30.05.96
220kV Duburi-Balasore Ckt-II completed on 08.08.97
220kV Duburi - Duburi New line completed on 14.07.05</t>
        </r>
      </text>
    </comment>
    <comment ref="B14" authorId="0">
      <text>
        <r>
          <rPr>
            <sz val="8"/>
            <rFont val="Tahoma"/>
            <family val="0"/>
          </rPr>
          <t>One Ckt. Has been test charged on 28.09.07 and synchronised on 03.10.07. Charged through own bay at Balasore on 26.08.08.</t>
        </r>
      </text>
    </comment>
    <comment ref="B55" authorId="0">
      <text>
        <r>
          <rPr>
            <sz val="8"/>
            <rFont val="Tahoma"/>
            <family val="0"/>
          </rPr>
          <t>To be charged</t>
        </r>
      </text>
    </comment>
    <comment ref="B26" authorId="0">
      <text>
        <r>
          <rPr>
            <sz val="8"/>
            <rFont val="Tahoma"/>
            <family val="0"/>
          </rPr>
          <t>As per O&amp;M data
Baripada-Kuchei=11.653km
Kuchei-Rairangpur=65.180km</t>
        </r>
      </text>
    </comment>
    <comment ref="B24" authorId="0">
      <text>
        <r>
          <rPr>
            <sz val="8"/>
            <rFont val="Tahoma"/>
            <family val="0"/>
          </rPr>
          <t>Proposed Basta S/S :
Balasore-Basta=35kms (approx.)</t>
        </r>
      </text>
    </comment>
    <comment ref="E4" authorId="0">
      <text>
        <r>
          <rPr>
            <sz val="8"/>
            <rFont val="Tahoma"/>
            <family val="0"/>
          </rPr>
          <t xml:space="preserve">Total Line Length = 376kms.
</t>
        </r>
      </text>
    </comment>
    <comment ref="B54" authorId="0">
      <text>
        <r>
          <rPr>
            <sz val="8"/>
            <rFont val="Tahoma"/>
            <family val="0"/>
          </rPr>
          <t>On DC Towers.
Excluded from ARR</t>
        </r>
      </text>
    </comment>
    <comment ref="B22" authorId="0">
      <text>
        <r>
          <rPr>
            <sz val="8"/>
            <rFont val="Tahoma"/>
            <family val="0"/>
          </rPr>
          <t>On DC Towers</t>
        </r>
      </text>
    </comment>
    <comment ref="B52" authorId="0">
      <text>
        <r>
          <rPr>
            <sz val="8"/>
            <rFont val="Tahoma"/>
            <family val="0"/>
          </rPr>
          <t>Excluded from ARR</t>
        </r>
      </text>
    </comment>
    <comment ref="B53" authorId="0">
      <text>
        <r>
          <rPr>
            <sz val="8"/>
            <rFont val="Tahoma"/>
            <family val="0"/>
          </rPr>
          <t>Excluded from ARR</t>
        </r>
      </text>
    </comment>
    <comment ref="B31" authorId="1">
      <text>
        <r>
          <rPr>
            <sz val="8"/>
            <rFont val="Tahoma"/>
            <family val="0"/>
          </rPr>
          <t xml:space="preserve">DC diversion of 0.614 route km has been commissioned on 26.04.2007 to avoid Gadnaal Bridge crossing.
</t>
        </r>
      </text>
    </comment>
    <comment ref="I10" authorId="0">
      <text>
        <r>
          <rPr>
            <sz val="8"/>
            <rFont val="Tahoma"/>
            <family val="0"/>
          </rPr>
          <t>220kV SC line from Duburi to Balasore (Ckt-I) completed on 30.05.96
220kV Duburi-Balasore Ckt-II completed on 08.08.97
220kV Duburi - Duburi New line completed on 14.07.05</t>
        </r>
      </text>
    </comment>
  </commentList>
</comments>
</file>

<file path=xl/comments3.xml><?xml version="1.0" encoding="utf-8"?>
<comments xmlns="http://schemas.openxmlformats.org/spreadsheetml/2006/main">
  <authors>
    <author>IT</author>
    <author>administrator</author>
  </authors>
  <commentList>
    <comment ref="F40" authorId="0">
      <text>
        <r>
          <rPr>
            <sz val="8"/>
            <rFont val="Tahoma"/>
            <family val="2"/>
          </rPr>
          <t>Diversion of line from Jayanagar to Manbar (between Loc. 258 &amp; 278) of length 7.106 kms. to be added. Length of dismantled portion to be deducted.</t>
        </r>
      </text>
    </comment>
    <comment ref="B8" authorId="0">
      <text>
        <r>
          <rPr>
            <sz val="8"/>
            <rFont val="Tahoma"/>
            <family val="0"/>
          </rPr>
          <t xml:space="preserve">Previous arrangement was 'T' of 0.07km length from 220kV Balimela - Jayanagar Ckt - II, charged on 19.11.07
</t>
        </r>
      </text>
    </comment>
    <comment ref="I29" authorId="0">
      <text>
        <r>
          <rPr>
            <sz val="8"/>
            <rFont val="Tahoma"/>
            <family val="0"/>
          </rPr>
          <t>As per previous Tariff Data : 1991
Balugaon Grid commissioned in 1991
Chhatrapur-Khurda Line completed earlier.</t>
        </r>
      </text>
    </comment>
    <comment ref="B21" authorId="0">
      <text>
        <r>
          <rPr>
            <sz val="8"/>
            <rFont val="Tahoma"/>
            <family val="0"/>
          </rPr>
          <t>3rd Ckt commercially charged on 05.09.07 &amp; 4th Ckt commercially charged on 31.12.2008</t>
        </r>
      </text>
    </comment>
    <comment ref="E17" authorId="0">
      <text>
        <r>
          <rPr>
            <sz val="8"/>
            <rFont val="Tahoma"/>
            <family val="0"/>
          </rPr>
          <t xml:space="preserve">Total Length of 220kV Narendrapur-Chandaka DC = 187kms.
</t>
        </r>
      </text>
    </comment>
    <comment ref="O40" authorId="0">
      <text>
        <r>
          <rPr>
            <sz val="8"/>
            <rFont val="Tahoma"/>
            <family val="0"/>
          </rPr>
          <t>146 nos. of locations are of tapping feeder with 2-Ph lines. Out of 140kms. of RE line, 100km is the main line and 40km. Is tapping line to TSS.</t>
        </r>
      </text>
    </comment>
    <comment ref="B7" authorId="0">
      <text>
        <r>
          <rPr>
            <sz val="8"/>
            <rFont val="Tahoma"/>
            <family val="0"/>
          </rPr>
          <t xml:space="preserve">Maintained by OHPC
</t>
        </r>
      </text>
    </comment>
    <comment ref="B14" authorId="1">
      <text>
        <r>
          <rPr>
            <sz val="8"/>
            <rFont val="Tahoma"/>
            <family val="0"/>
          </rPr>
          <t xml:space="preserve">Diversion of 1.532km has been commisioned in 06/2008 to avoid Khurda-Bolangir Railway crossing at Rebatiguda
</t>
        </r>
      </text>
    </comment>
  </commentList>
</comments>
</file>

<file path=xl/comments4.xml><?xml version="1.0" encoding="utf-8"?>
<comments xmlns="http://schemas.openxmlformats.org/spreadsheetml/2006/main">
  <authors>
    <author>IT</author>
  </authors>
  <commentList>
    <comment ref="B15" authorId="0">
      <text>
        <r>
          <rPr>
            <sz val="8"/>
            <rFont val="Tahoma"/>
            <family val="0"/>
          </rPr>
          <t>Out of 6 conductors 4 conductors have been strung. No earth wire.</t>
        </r>
      </text>
    </comment>
    <comment ref="I55" authorId="0">
      <text>
        <r>
          <rPr>
            <sz val="8"/>
            <rFont val="Tahoma"/>
            <family val="0"/>
          </rPr>
          <t>As per previous Tariff Data : 1973 (Grid Comm. Year)</t>
        </r>
      </text>
    </comment>
    <comment ref="I28" authorId="0">
      <text>
        <r>
          <rPr>
            <sz val="8"/>
            <rFont val="Tahoma"/>
            <family val="0"/>
          </rPr>
          <t>As per previous Tariff Data : 1969
(Budhipadar Grid commissioned in 1995)</t>
        </r>
      </text>
    </comment>
    <comment ref="I37" authorId="0">
      <text>
        <r>
          <rPr>
            <sz val="8"/>
            <rFont val="Tahoma"/>
            <family val="0"/>
          </rPr>
          <t xml:space="preserve">Boinda LILO completed on 24.06.03
</t>
        </r>
      </text>
    </comment>
    <comment ref="B7" authorId="0">
      <text>
        <r>
          <rPr>
            <sz val="8"/>
            <rFont val="Tahoma"/>
            <family val="0"/>
          </rPr>
          <t>3rd Circuit charged on 07.12.2008.</t>
        </r>
      </text>
    </comment>
    <comment ref="B61" authorId="0">
      <text>
        <r>
          <rPr>
            <sz val="8"/>
            <rFont val="Tahoma"/>
            <family val="0"/>
          </rPr>
          <t xml:space="preserve">LILO in betwenn Loc. J107 &amp; J108
</t>
        </r>
      </text>
    </comment>
    <comment ref="E8" authorId="0">
      <text>
        <r>
          <rPr>
            <sz val="8"/>
            <rFont val="Tahoma"/>
            <family val="0"/>
          </rPr>
          <t>Total Length of 220kV Budhipadar-Bolangir DC = 179.137kms.
Burla-Bargarh DC = 34.257kms.
Bargarh-Bolangir DC = 83.59kms.</t>
        </r>
      </text>
    </comment>
    <comment ref="E15" authorId="0">
      <text>
        <r>
          <rPr>
            <sz val="8"/>
            <rFont val="Tahoma"/>
            <family val="0"/>
          </rPr>
          <t xml:space="preserve">Target = 34.257kms.
</t>
        </r>
      </text>
    </comment>
    <comment ref="B13" authorId="0">
      <text>
        <r>
          <rPr>
            <sz val="8"/>
            <rFont val="Tahoma"/>
            <family val="0"/>
          </rPr>
          <t>Ckt-I cahrged on 06.03.08
Ckt-II cahrged on 21.03.08</t>
        </r>
      </text>
    </comment>
    <comment ref="B25" authorId="0">
      <text>
        <r>
          <rPr>
            <sz val="8"/>
            <rFont val="Tahoma"/>
            <family val="0"/>
          </rPr>
          <t>On DC Tower</t>
        </r>
      </text>
    </comment>
    <comment ref="B27" authorId="0">
      <text>
        <r>
          <rPr>
            <sz val="8"/>
            <rFont val="Tahoma"/>
            <family val="0"/>
          </rPr>
          <t>On DC Tower</t>
        </r>
      </text>
    </comment>
    <comment ref="B31" authorId="0">
      <text>
        <r>
          <rPr>
            <sz val="8"/>
            <rFont val="Tahoma"/>
            <family val="0"/>
          </rPr>
          <t>On DC Tower</t>
        </r>
      </text>
    </comment>
    <comment ref="B66" authorId="0">
      <text>
        <r>
          <rPr>
            <sz val="8"/>
            <rFont val="Tahoma"/>
            <family val="0"/>
          </rPr>
          <t>On 220kV DC Towers. Synchronised at RSP end on 21.11.2008</t>
        </r>
      </text>
    </comment>
  </commentList>
</comments>
</file>

<file path=xl/sharedStrings.xml><?xml version="1.0" encoding="utf-8"?>
<sst xmlns="http://schemas.openxmlformats.org/spreadsheetml/2006/main" count="749" uniqueCount="386">
  <si>
    <t>TRL - 4, 5, 6, 7</t>
  </si>
  <si>
    <t>220 KV Lines</t>
  </si>
  <si>
    <t>Total</t>
  </si>
  <si>
    <t>132 KV Lines</t>
  </si>
  <si>
    <t>400 KV Lines</t>
  </si>
  <si>
    <t>1979-80</t>
  </si>
  <si>
    <t>LICENSEE : OPTCL</t>
  </si>
  <si>
    <t>Remarks</t>
  </si>
  <si>
    <t>Sl. No.</t>
  </si>
  <si>
    <t>Route Length (km.)</t>
  </si>
  <si>
    <t>Ckt Length (km.)</t>
  </si>
  <si>
    <t>Line Category</t>
  </si>
  <si>
    <t>400kV</t>
  </si>
  <si>
    <t>220kV</t>
  </si>
  <si>
    <t>132kV</t>
  </si>
  <si>
    <t>400 kV Lines</t>
  </si>
  <si>
    <t>Ckt km (SC)</t>
  </si>
  <si>
    <t>TRL-8</t>
  </si>
  <si>
    <t>ABSTRCT OF TRANSMISSION LINES</t>
  </si>
  <si>
    <t>DESCRIPTION</t>
  </si>
  <si>
    <t>TOTAL</t>
  </si>
  <si>
    <t>POOL</t>
  </si>
  <si>
    <t>TOTAL OF TRANSMISSION LINES</t>
  </si>
  <si>
    <t>UNIT</t>
  </si>
  <si>
    <t>A/C  on D/C</t>
  </si>
  <si>
    <t>S/C CKT KM</t>
  </si>
  <si>
    <t>D/C CKT KM</t>
  </si>
  <si>
    <t>400 KV</t>
  </si>
  <si>
    <t>KM</t>
  </si>
  <si>
    <t>220 KV</t>
  </si>
  <si>
    <t>132 KV</t>
  </si>
  <si>
    <t>66 KV</t>
  </si>
  <si>
    <t>COST OF TRANSMISSION LINE</t>
  </si>
  <si>
    <t>TOTAL COST OF TRANSMISSION LINE</t>
  </si>
  <si>
    <t>CENTRAL</t>
  </si>
  <si>
    <t>NORTH</t>
  </si>
  <si>
    <t>SOUTH</t>
  </si>
  <si>
    <t>WEST</t>
  </si>
  <si>
    <t>LINCENCEE.. Orissa Power Transmission Corporation Limited</t>
  </si>
  <si>
    <t>S/C
CKT KM</t>
  </si>
  <si>
    <t>D/C
CKT KM</t>
  </si>
  <si>
    <t>220 kV NALCO - Meramundali DC</t>
  </si>
  <si>
    <t>220 kV NALCO - Rengali PH SC</t>
  </si>
  <si>
    <t>220 kV NALCO - TTPS SC</t>
  </si>
  <si>
    <t>220 kV Rengali PH - Kaniha SC</t>
  </si>
  <si>
    <t>220 kV Rengali PH - Rengali DC</t>
  </si>
  <si>
    <t>220 kV Rengali - Rengali PGCIL DC</t>
  </si>
  <si>
    <t>220 kV TTPS - Kaniha SC</t>
  </si>
  <si>
    <t>132 kV Angul - Boinda SC</t>
  </si>
  <si>
    <t>132 kV Angul - Chainpal SC</t>
  </si>
  <si>
    <t>132 kV Angul - TTPS SC</t>
  </si>
  <si>
    <t>132 kV Chainpal - FCI DC</t>
  </si>
  <si>
    <t>132 kV Khurda - Balugaon SC</t>
  </si>
  <si>
    <t>132 kV Khurda - Kaipadar Traction SC</t>
  </si>
  <si>
    <t>132 kV Khurda - Puri SC</t>
  </si>
  <si>
    <t>132 kV Nimapara - Puri DC</t>
  </si>
  <si>
    <t>132 kV TTPS - Chainpal - I SC</t>
  </si>
  <si>
    <t>220 kV Duburi - Duburi New DC</t>
  </si>
  <si>
    <t>220 kV Duburi - NINL SC</t>
  </si>
  <si>
    <t>220 kV Joda - Ramchandrapur SC</t>
  </si>
  <si>
    <t>220 kV Joda - TSIL SC</t>
  </si>
  <si>
    <t>220 kV Duburi New - Balasore DC</t>
  </si>
  <si>
    <t>132 kV Balasore - Baripada SC</t>
  </si>
  <si>
    <t>132 kV Balasore - Birla Tyres  SC</t>
  </si>
  <si>
    <t>132 kV Balasore - Ispat Alloys SC</t>
  </si>
  <si>
    <t>132 kV Balasore - Jaleswar SC</t>
  </si>
  <si>
    <t>132 kV Bhadrak - FACOR SC</t>
  </si>
  <si>
    <t>132 kV Duburi - Baminipal SC</t>
  </si>
  <si>
    <t>132 kV Duburi - Jakhapura Traction SC</t>
  </si>
  <si>
    <t>132 kV Duburi - MESCO DC</t>
  </si>
  <si>
    <t>132 kV Joda - FAP SC</t>
  </si>
  <si>
    <t>132 kV Joda - Kenduposi SC</t>
  </si>
  <si>
    <t>220 kV Balimela - U.Sileru SC</t>
  </si>
  <si>
    <t>220 kV Jayanagar - Balimela DC</t>
  </si>
  <si>
    <t>132 kV Akhusingh - Parlakhemundi SC</t>
  </si>
  <si>
    <t>132 kV Digapahandi LILO DC</t>
  </si>
  <si>
    <t>132 kV Machkund PH - Jayanagar (RE Line) SC</t>
  </si>
  <si>
    <t>132 kV Mohana - Berhampur SC</t>
  </si>
  <si>
    <t>132 kV Rayagada - VBC Ferro SC</t>
  </si>
  <si>
    <t>132 kV Vedant Alumina LILO DC</t>
  </si>
  <si>
    <t>220 kV Budhipadar - Bhusan DC</t>
  </si>
  <si>
    <t>132 kV Bamra Traction DC</t>
  </si>
  <si>
    <t>132 kV Bargarh - Bolangir SC</t>
  </si>
  <si>
    <t>132 kV Bargarh - ACC DC</t>
  </si>
  <si>
    <t>132 kV Bolangir - Patnagarh SC</t>
  </si>
  <si>
    <t>132 kV Bolangir - Sonepur SC</t>
  </si>
  <si>
    <t>132 kV Budhipadar - Jharsuguda SC</t>
  </si>
  <si>
    <t>132 kV Budhipadar - Sundargarh DC</t>
  </si>
  <si>
    <t>132 kV Burla PH - Boinda SC</t>
  </si>
  <si>
    <t xml:space="preserve">132 kV Burla PH - Budhipadar DC </t>
  </si>
  <si>
    <t>132 kV Kesinga - Junagarh SC</t>
  </si>
  <si>
    <t>132 kV Kesinga - Khariar SC</t>
  </si>
  <si>
    <t>132 kV Kesinga - Saintala SC</t>
  </si>
  <si>
    <t>132 kV Rajgangpur LILO DC</t>
  </si>
  <si>
    <t>132 kV Rajgangpur - OCL SC</t>
  </si>
  <si>
    <t>132 kV Rajgangpur - Traction DC</t>
  </si>
  <si>
    <t>132 kV Rourkela - Goelkera SC</t>
  </si>
  <si>
    <t>132 kV Sambalpur LILO DC</t>
  </si>
  <si>
    <t>132 kV Sambalpur 'T' off SC</t>
  </si>
  <si>
    <t>132 kV Shyam DRI LILO DC</t>
  </si>
  <si>
    <t>132 kV Tarkera - Chend DC</t>
  </si>
  <si>
    <t>132 kV Tarkera - RSP DC</t>
  </si>
  <si>
    <t>220 kV Jayanagar - PGCIL DC</t>
  </si>
  <si>
    <t>220 kV Jayanagar - Upper Kolab DC</t>
  </si>
  <si>
    <t>132 kV Balugaon LILO DC</t>
  </si>
  <si>
    <t>132 kV Bhanjanagar - Aska  DC</t>
  </si>
  <si>
    <t>132 kV Bhanjanagar - Phulbani SC</t>
  </si>
  <si>
    <t>132 kV Jayanagar - Damanjodi SC</t>
  </si>
  <si>
    <t>132 kV Jayanagar - Rayagada SC</t>
  </si>
  <si>
    <t>132 kV Jayanagar - Sunabeda SC</t>
  </si>
  <si>
    <t>132 kV Jayanagar - Tentulikhunti SC</t>
  </si>
  <si>
    <t>132 kV Narendrapur - Chatrapur DC</t>
  </si>
  <si>
    <t>132 kV Rayagada - Akhusingh - Mohana SC</t>
  </si>
  <si>
    <t>132 kV Sunabeda - Damanjodi SC</t>
  </si>
  <si>
    <t>132 kV Therubali - IMFA SC</t>
  </si>
  <si>
    <t>132 kV Therubali - Kesinga SC</t>
  </si>
  <si>
    <t>132 kV Therubali - Rayagada SC</t>
  </si>
  <si>
    <t>Ckt km (DC)</t>
  </si>
  <si>
    <t>132 kV Dhenkanal - Joranda Traction SC</t>
  </si>
  <si>
    <t>220 kV Budhipadar - Korba DC</t>
  </si>
  <si>
    <t>132 kV Burla PH - HINDALCO DC</t>
  </si>
  <si>
    <t>132 kV Jharsuguda - L&amp;T DC</t>
  </si>
  <si>
    <t>220 kV Jayanagar - Balimela - III SC</t>
  </si>
  <si>
    <t>132 kV Machkund PH - Jayanagar SC</t>
  </si>
  <si>
    <t>400 kV Indravati P.H - PGCIL (Mukhiguda) SC</t>
  </si>
  <si>
    <r>
      <t>SOUTH ZONE</t>
    </r>
    <r>
      <rPr>
        <b/>
        <sz val="10"/>
        <rFont val="Arial"/>
        <family val="2"/>
      </rPr>
      <t xml:space="preserve">
Name of the EHT Lines</t>
    </r>
  </si>
  <si>
    <t>Division</t>
  </si>
  <si>
    <t>Jayanagar</t>
  </si>
  <si>
    <t>Therubali</t>
  </si>
  <si>
    <t>Length
(Ckt. Kms.)</t>
  </si>
  <si>
    <t>220 kV Jayanagar - Therubali DC</t>
  </si>
  <si>
    <t>220 kV Jayanagar - Therubali - III SC</t>
  </si>
  <si>
    <t>220 kV Therubali - Bhanjanagar DC
(Loc. No. 828 to 1049)</t>
  </si>
  <si>
    <t>220 kV Therubali - Bhanjanagar DC
(Loc. No. 471 to 827)</t>
  </si>
  <si>
    <t>Bhanjanagar</t>
  </si>
  <si>
    <t>220 kV Therubali - Narendrapur DC
(Loc. No. 1 to 293)</t>
  </si>
  <si>
    <t>220 kV Therubali - Narendrapur DC
(Loc. No. 293 to 656)</t>
  </si>
  <si>
    <t>Berhampur</t>
  </si>
  <si>
    <r>
      <t>CENTRAL ZONE</t>
    </r>
    <r>
      <rPr>
        <b/>
        <sz val="10"/>
        <rFont val="Arial"/>
        <family val="2"/>
      </rPr>
      <t xml:space="preserve">
Name of the EHT Lines</t>
    </r>
  </si>
  <si>
    <t>Route Length
(Kms.)</t>
  </si>
  <si>
    <t>132 kV Narendrapur - Jagannathpur TSS SC</t>
  </si>
  <si>
    <t>132 kV Balugaon - Solari TSS SC</t>
  </si>
  <si>
    <t>132 kV Narendrapur - Berhampur DC</t>
  </si>
  <si>
    <t>132 kV Aska - Berhampur SC</t>
  </si>
  <si>
    <t>220 kV Bhanjanagar - Meramundali DC
(Loc. No. 197 to 470)</t>
  </si>
  <si>
    <t>220 kV Narendrapur - Balugaon DC
(Charged at 132kV for P/S to Khurda Grid S/S)</t>
  </si>
  <si>
    <r>
      <t>WESTERN ZONE</t>
    </r>
    <r>
      <rPr>
        <b/>
        <sz val="10"/>
        <rFont val="Arial"/>
        <family val="2"/>
      </rPr>
      <t xml:space="preserve">
Name of the EHT Lines</t>
    </r>
  </si>
  <si>
    <t>Kesinga</t>
  </si>
  <si>
    <t>Bolangir</t>
  </si>
  <si>
    <t>132 kV Bolangir - Saintala SC</t>
  </si>
  <si>
    <t>Burla</t>
  </si>
  <si>
    <t>220 kV Budhipadar - Tarkera DC
(Upto Bamra, Loc. No. 1 to 120)</t>
  </si>
  <si>
    <t>220 kV Budhipadar - Tarkera DC
(Bamra to Tarkera, Loc. No. 121 to 328)</t>
  </si>
  <si>
    <t>Rourkela</t>
  </si>
  <si>
    <t>132 kV Budhipadar - Tarkera DC
(Upto Bamra, Loc. No. 164 to 283)</t>
  </si>
  <si>
    <t>132 kV Budhipadar - Tarkera DC
(Bamra to Rajgangpur, Loc. No. 283 to 410)</t>
  </si>
  <si>
    <t>132 kV Budhipadar - Tarkera Ckt - I SC
(Rajgangpur to Tarkera, Loc. No. 1 to 88)</t>
  </si>
  <si>
    <t>132 kV Budhipadar - Tarkera Ckt - II SC
(Rajgangpur to Tarkera, Loc. No. 1 to 89)</t>
  </si>
  <si>
    <t>220 kV Tarkera - Bisra (PGCIL) DC</t>
  </si>
  <si>
    <t>132 kV Tarkera - Rourkela Ckt - I SC</t>
  </si>
  <si>
    <t>132 kV Tarkera - Rourkela Ckt - II SC</t>
  </si>
  <si>
    <t>132 kV Therubali - JK Paper SC</t>
  </si>
  <si>
    <t>1995/2000</t>
  </si>
  <si>
    <t>132 kV Chhend - Nuagaon TSS SC</t>
  </si>
  <si>
    <t>132 kV Chhend - Adhunik Metalics SC</t>
  </si>
  <si>
    <t>132 kV Rourkela - Nalda SC
(Upto Bhalulata, Loc. No. 1 to 78)</t>
  </si>
  <si>
    <t>220 kV Tarkera - Rengali DC
(Loc. No. 307 to 645)</t>
  </si>
  <si>
    <t>132 kV Burla PH - Rourkela Ckt - III SC
(Loc. J1-J65-171-294 upto Bamra)</t>
  </si>
  <si>
    <t>132 kV Burla PH - Rourkela Ckt - III SC
(Loc. 294-430-526, Bamra to Rourkela)</t>
  </si>
  <si>
    <t>132 kV Chiplima PH - Bargarh SC</t>
  </si>
  <si>
    <t>132 kV Katapali LILO DC
(Chiplima PH - Bargarh Line)</t>
  </si>
  <si>
    <r>
      <t>NORTH ZONE</t>
    </r>
    <r>
      <rPr>
        <b/>
        <sz val="10"/>
        <rFont val="Arial"/>
        <family val="2"/>
      </rPr>
      <t xml:space="preserve">
Name of the EHT Lines</t>
    </r>
  </si>
  <si>
    <t>Joda</t>
  </si>
  <si>
    <t>132 kV Joda - Nalda - Bhalulata SC
(Loc. No. 78 to 298)</t>
  </si>
  <si>
    <t>Balasore</t>
  </si>
  <si>
    <t>132 kV Polasponga - Rairangpur SC
(Loc. No. 111 to 336)</t>
  </si>
  <si>
    <t>132 kV Joda - Palasponga - Rairangpur  SC
(Loc. No. 1 to 111)</t>
  </si>
  <si>
    <t>220 kV Joda - Jamshedpur SC
(Loc. No. 316 to 435)</t>
  </si>
  <si>
    <t>132 kV Baripada - Rairangpur SC</t>
  </si>
  <si>
    <t>132 kV Kuchei LILO DC
(Baripada - Rairangpur Line)</t>
  </si>
  <si>
    <t>132 kV Bhadrak - Traction SC</t>
  </si>
  <si>
    <t>132 kV Jaipur Road - Bhadrak SC</t>
  </si>
  <si>
    <t>132 kV Jajpur Town LILO DC</t>
  </si>
  <si>
    <t>132 kV Sunabeda - HAL SC</t>
  </si>
  <si>
    <t>132 kV Jharsuguda - Traction SC</t>
  </si>
  <si>
    <t>132 kV Jaleswar - Traction SC</t>
  </si>
  <si>
    <t>132 kV Balasore - Traction SC</t>
  </si>
  <si>
    <t>132 kV Balasore - Bhadrak SC</t>
  </si>
  <si>
    <t>132 kV Soro LILO DC</t>
  </si>
  <si>
    <t>Jajpur Road</t>
  </si>
  <si>
    <t>220 kV Duburi New - Jindal DC</t>
  </si>
  <si>
    <t>132 kV Kalarangi LILO DC</t>
  </si>
  <si>
    <t>132 kV Kamakhya Nagar LILO DC</t>
  </si>
  <si>
    <t>Rengali</t>
  </si>
  <si>
    <t>220 kV Duburi New - Rohit Ferro Tech SC</t>
  </si>
  <si>
    <t>220 kV Duburi New - VISA Steel &amp; Power SC</t>
  </si>
  <si>
    <t>220 kV Budhipadar - Katapali DC</t>
  </si>
  <si>
    <t>220 kV Budhipadar - SPS DC</t>
  </si>
  <si>
    <t>Chainpal</t>
  </si>
  <si>
    <t>220 kV TTPS - Joda DC
(Loc. No. 235 to 503)</t>
  </si>
  <si>
    <t>220 kV Kuchei - Balasore DC</t>
  </si>
  <si>
    <t>132 kV TTPS - Chainpal - II &amp; III DC</t>
  </si>
  <si>
    <t>1980/1981</t>
  </si>
  <si>
    <t>132 kV Meramundali - Traction SC</t>
  </si>
  <si>
    <t>132 kV TTPS - Duburi DC</t>
  </si>
  <si>
    <t>132 kV Duburi - Jajpur Road DC</t>
  </si>
  <si>
    <t>132 kV Meramundali - ML Rungta SC</t>
  </si>
  <si>
    <t>132 kV Meramundali - BRG Steel SC</t>
  </si>
  <si>
    <t>220 kV Katapali - Bargarh DC (Charged at 132kV for P/S to Bolangir Grid)</t>
  </si>
  <si>
    <t>132 kV Link SC (Between 220kV Katapali-Bargarh Line &amp; ACC Ckt-I)</t>
  </si>
  <si>
    <t>132 kV Link SC (From Katapali S/S to 220kV Katapali-Bargarh Line)</t>
  </si>
  <si>
    <t>Bhubaneswar</t>
  </si>
  <si>
    <t>400 kV Meramundali - Mendhasala DC (Charged at 220kV for P/S to Chandaka)</t>
  </si>
  <si>
    <t>220 kV Bidanasi LILO DC</t>
  </si>
  <si>
    <t>220 kV Narendrapur - Chandaka DC segment utilised for Meramundali P/S to Chandaka</t>
  </si>
  <si>
    <t>132 kV Ranasinghpur 'T' SC</t>
  </si>
  <si>
    <t>Choudwar</t>
  </si>
  <si>
    <t>132 kV Chandaka - Khurda SC</t>
  </si>
  <si>
    <t>132 kV Chandikhole LILO DC</t>
  </si>
  <si>
    <t>132 kV Chhatrapur - Ganjam SC</t>
  </si>
  <si>
    <t>132 kV Aska - Chhatrapur DC</t>
  </si>
  <si>
    <t>132 kV Balugaon - Chhatrapur SC</t>
  </si>
  <si>
    <t>132 kV Chhatrapur - Rambha TSS SC</t>
  </si>
  <si>
    <t>132 kV Chhatrapur- IRE DC</t>
  </si>
  <si>
    <t>132 kV ICCL - Salipur SC</t>
  </si>
  <si>
    <t>132 kV Meramundali - NBFAL SC</t>
  </si>
  <si>
    <t>132 kV Hind Metals LILO DC</t>
  </si>
  <si>
    <t>132 kV Bidanasi - Chandaka SC 
(Loc. No. 52 to 90-24-22)</t>
  </si>
  <si>
    <t>132 kV Choudwar - Bidanasi SC
(Loc. No. 22-23-91 to 118)</t>
  </si>
  <si>
    <t>132 kV Chainpal - Choudwar Ckt - I SC
(Loc. No. 148 to 285)</t>
  </si>
  <si>
    <t>132 kV Chainpal - Choudwar Ckt - II SC
(Loc. No. 152 to 314 via ICCL)</t>
  </si>
  <si>
    <t>132 kV Maheswari Ispat LILO DC</t>
  </si>
  <si>
    <t>132 kV Rawmet Ferrous LILO DC</t>
  </si>
  <si>
    <t>132 kV Arati Steels LILO DC</t>
  </si>
  <si>
    <t>1967(CKT-1)
1970(CKT-II)</t>
  </si>
  <si>
    <t>1967/1979
2003</t>
  </si>
  <si>
    <t>220 kV Kaniha - Meramundali DC</t>
  </si>
  <si>
    <t>220 kV Meramundali - Duburi DC</t>
  </si>
  <si>
    <t>220 kV Link DC (From Meramundali S/S to 400 kV Meramundali - Mendhasala Line)</t>
  </si>
  <si>
    <t>220 kV Barkote LILO DC</t>
  </si>
  <si>
    <t>220 kV Chandiposh Traction DC</t>
  </si>
  <si>
    <t>220 kV Therubali - Indravati DC (III &amp; IV)</t>
  </si>
  <si>
    <t>220 kV Therubali - Indravati DC (I &amp; II)</t>
  </si>
  <si>
    <t xml:space="preserve">132 kV Bolani DC ('T' between Loc. No. 270 &amp; 271 of Joda - Nalda Line) </t>
  </si>
  <si>
    <t>TOTAL CKT KM</t>
  </si>
  <si>
    <t>132 kV Link SC (Between Jharkhand Bay at Kuchei and 220kV Kuchei-Balasore Ckt - II)</t>
  </si>
  <si>
    <t>132 kV Meramundali LILO DC
(Chainpal - Arati Steels Ckt - I)</t>
  </si>
  <si>
    <t>220 kV Mendhasala LILO DC
(Bhanjanagr - Chandaka Ckt - I)</t>
  </si>
  <si>
    <t>220 kV Mendhasala LILO DC
(Nayagarh - Chandaka Ckt - II)</t>
  </si>
  <si>
    <t>220 kV Budhipadar - IB DC (Ckt - I &amp; II)</t>
  </si>
  <si>
    <t>220 kV Budhipadar - IB DC (Ckt - III &amp; IV)</t>
  </si>
  <si>
    <t>132 kV Choudwar - Kendrapara Road Traction SC</t>
  </si>
  <si>
    <t>132 kV Meramundali LILO DC
(Chainpal - Dhenkanal Ckt - II)</t>
  </si>
  <si>
    <t>132 kV Budhipadar - MSP Metallics SC</t>
  </si>
  <si>
    <t>132 kV Budhipadar - MCL DC</t>
  </si>
  <si>
    <t>132 kV Budhipadar - Brajrajnagar SC</t>
  </si>
  <si>
    <t>132 kV Balasore - EMAMI Paper SC</t>
  </si>
  <si>
    <t>132 kV Arya Iron LILO DC</t>
  </si>
  <si>
    <t>132 kV OCL LILO DC</t>
  </si>
  <si>
    <t>132 kV Bee Kay Steels LILO DC</t>
  </si>
  <si>
    <t>Conductor Type</t>
  </si>
  <si>
    <t>Earth Wire Type</t>
  </si>
  <si>
    <t>Maintenance Jurisdiction</t>
  </si>
  <si>
    <t>Panther</t>
  </si>
  <si>
    <t>7/10 GI</t>
  </si>
  <si>
    <t>TLS, Tentulikhunti</t>
  </si>
  <si>
    <t>7/8 swing GI</t>
  </si>
  <si>
    <t>ACSR Linx</t>
  </si>
  <si>
    <t>ACSR Panther (Loc.1-28, 8km.) + ACSR Linx (Loc.29-153, 35km.)</t>
  </si>
  <si>
    <t>ACSR Linx (Loc.1-17, 5km) + ACSR Panther (Loc. 18-146, 140km)</t>
  </si>
  <si>
    <t>7/8 swing GI (5km) + 7/4mm GI (140km)</t>
  </si>
  <si>
    <t>Panther (13km) + Lynx (24km)</t>
  </si>
  <si>
    <t>Horse (Loc.1-76, 27km) + GI (Loc.76-126, 13km)</t>
  </si>
  <si>
    <t>TLS, Sunabeda (128 towers)</t>
  </si>
  <si>
    <t>AAAC Panther</t>
  </si>
  <si>
    <t>GI</t>
  </si>
  <si>
    <t>TLS, Sunabeda (154 towers)</t>
  </si>
  <si>
    <t>TLS Sunabeda (44 towers)</t>
  </si>
  <si>
    <t>Zebra (54+7/3.18mm)</t>
  </si>
  <si>
    <t>7/3.15mm Horse</t>
  </si>
  <si>
    <t>132kV TLS, Jeypore (Loc. 154-506)</t>
  </si>
  <si>
    <t>132kV TLS, Jeypore</t>
  </si>
  <si>
    <t>220kV TLS, Jeypore</t>
  </si>
  <si>
    <t>Towers</t>
  </si>
  <si>
    <t>220 kV Balimela PH - Balimela SC</t>
  </si>
  <si>
    <t>220 kV Bhanjanagar - Nayagarh DC
(Loc. No. 1 to 230)</t>
  </si>
  <si>
    <t>220 kV Nayagarh - Chandaka DC</t>
  </si>
  <si>
    <t>132 kV Polasponga LILO DC (Loc. No. 73/1 to 73/6)</t>
  </si>
  <si>
    <t>Bidanasi S/D</t>
  </si>
  <si>
    <t>Cuttack S/D</t>
  </si>
  <si>
    <t>Jagatsinghpur S/D</t>
  </si>
  <si>
    <t>Nuapatna S/D</t>
  </si>
  <si>
    <t>Salipur S/D</t>
  </si>
  <si>
    <t>Kendrapara S/D</t>
  </si>
  <si>
    <t>Chandikhole S/D</t>
  </si>
  <si>
    <t>Pattamundai S/D</t>
  </si>
  <si>
    <t>Paradeep S/D</t>
  </si>
  <si>
    <t>Choudwar S/D</t>
  </si>
  <si>
    <t>Rairangpur S/D</t>
  </si>
  <si>
    <t>Baripada S/D</t>
  </si>
  <si>
    <t>Jaleswar S/D</t>
  </si>
  <si>
    <t>Bhadrak S/D</t>
  </si>
  <si>
    <t>Balasore S/D</t>
  </si>
  <si>
    <t>Narendrapur S/D</t>
  </si>
  <si>
    <t>Balugaon S/D</t>
  </si>
  <si>
    <t>Berhampur S/D</t>
  </si>
  <si>
    <t>Chhatrapur S/D</t>
  </si>
  <si>
    <t>Mohana S/D</t>
  </si>
  <si>
    <t>Ganjam S/D</t>
  </si>
  <si>
    <t>Bhanjanagar S/D</t>
  </si>
  <si>
    <t>Aska S/D</t>
  </si>
  <si>
    <t>132 kV Bhubaneswar - Cuttack SC (Loc. 1 - 71)</t>
  </si>
  <si>
    <t>132 kV Bidanasi - Chandaka SC (Loc. 1 - 51)</t>
  </si>
  <si>
    <t>132 kV Bidanasi LILO DC (Loc. 1 - 22)</t>
  </si>
  <si>
    <t>132 kV Cuttack - Jagatsinghpur SC (Loc. 1 - 121)</t>
  </si>
  <si>
    <t>132 kV Jajpur Road - Kendrapara DC (Loc. 1 - 208)</t>
  </si>
  <si>
    <t>132 kV Dhenkanal - Nuapatna SC (Loc. 1-127)</t>
  </si>
  <si>
    <t>132 kV Kendrapara - Paradeep DC (Loc. 209-326)</t>
  </si>
  <si>
    <t>132 kV Paradeep - PPT DC (Loc. 1-41)</t>
  </si>
  <si>
    <t>132 kV Paradeep - PPL DC (Loc. 1-36)</t>
  </si>
  <si>
    <t>132 kV Paradeep - IFFCO DC (Loc. 1-35)</t>
  </si>
  <si>
    <t>132 kV Kendrapara - Pattamundai SC (Loc. 1-67)</t>
  </si>
  <si>
    <t>Chandaka S/D</t>
  </si>
  <si>
    <t>Bhubaneswar S/D</t>
  </si>
  <si>
    <t>132 kV Chandaka - Bhubaneswar Ckt-I SC</t>
  </si>
  <si>
    <t>132 kV Chandaka - Bhubaneswar Ckt-II SC</t>
  </si>
  <si>
    <t>Khurda S/D</t>
  </si>
  <si>
    <t>Nimapara S/D</t>
  </si>
  <si>
    <t>Puri S/D</t>
  </si>
  <si>
    <t>Ranasinghpur S/D</t>
  </si>
  <si>
    <t>132 kV Chandaka - Nimapara SC (in DC tower)</t>
  </si>
  <si>
    <t>132 kV Chandaka - Ransinghpur SC (in DC tower)</t>
  </si>
  <si>
    <t>Soro S/D</t>
  </si>
  <si>
    <t>220 kV TTPS - Joda DC
(Loc. No. 1 to 234)</t>
  </si>
  <si>
    <t>220 kV Bhanjanagar - Meramundali DC
(Loc. No. 196 upto Meramundali)</t>
  </si>
  <si>
    <t>220 kV Meramundali - Bhusan Steel SC</t>
  </si>
  <si>
    <t>220 kV TTPS - Meramundali DC
(Loc. No. 1 to 45)</t>
  </si>
  <si>
    <t>132 kV Angul - MCL DC</t>
  </si>
  <si>
    <t>220 kV Budhipadar - Vedant DC</t>
  </si>
  <si>
    <t>132 kV Chainpal - Choudwar Ckt - I SC
(Loc. No. 1 to 147)</t>
  </si>
  <si>
    <t>SDO, DMK (Loc. 1 to 77)
SDO, DKL (Loc. 78 to 147)</t>
  </si>
  <si>
    <t>132 kV Chainpal - Choudwar Ckt - II SC
(Loc. No. 1 to 151)</t>
  </si>
  <si>
    <t>SDO, DMK (Loc. 1 to 77)
SDO, DKL (Loc. 78 to 151)</t>
  </si>
  <si>
    <t>400 kV Rengali - Kolaghat (Orissa Portion) SC
(Loc. No. 1 to 663)</t>
  </si>
  <si>
    <t>220 kV Rengali - Tarkera DC (Loc. 188 to 306)</t>
  </si>
  <si>
    <t>132 kV Bhalulata Traction SC 'T' off</t>
  </si>
  <si>
    <t>132 kV Manbar - Jayangar Diversion SC
(Loc. No. 258 to 278)</t>
  </si>
  <si>
    <t>132 kV Tarkera - RSP III SC</t>
  </si>
  <si>
    <t>132 kV Jabamayee Ferro Alloys LILO DC</t>
  </si>
  <si>
    <t>Voltage Level (kV)</t>
  </si>
  <si>
    <t>Firm</t>
  </si>
  <si>
    <t>Location Nos.</t>
  </si>
  <si>
    <t>1049 - 1454</t>
  </si>
  <si>
    <t>ACSR Zebra (54/7/0.125)</t>
  </si>
  <si>
    <t>Horse (12/7/0.118)</t>
  </si>
  <si>
    <t>712 - 309</t>
  </si>
  <si>
    <t>7/8 SWG</t>
  </si>
  <si>
    <t>1 - 287</t>
  </si>
  <si>
    <t>AAAC Zebra</t>
  </si>
  <si>
    <t>7/8 SWG Steel</t>
  </si>
  <si>
    <t>1049 - 828</t>
  </si>
  <si>
    <t>Horse</t>
  </si>
  <si>
    <t>1 - 293</t>
  </si>
  <si>
    <t>ACSR Zebra</t>
  </si>
  <si>
    <t>Optic Fibre</t>
  </si>
  <si>
    <t>1 - 68</t>
  </si>
  <si>
    <t>ACSR Panther</t>
  </si>
  <si>
    <t>7/8 SWG &amp; Horse</t>
  </si>
  <si>
    <t>1 - 38</t>
  </si>
  <si>
    <t>7/3.15 GI</t>
  </si>
  <si>
    <t>1 - 6</t>
  </si>
  <si>
    <t>7/8 SWG GI</t>
  </si>
  <si>
    <t>1 - 276</t>
  </si>
  <si>
    <t>ACSR Panther, 30+7/3.00,212.1sqmm</t>
  </si>
  <si>
    <t>ACSR Panther, 30+7/3.00, 212.1 sqmm</t>
  </si>
  <si>
    <t>132 kV Kesinga - Powmax (Turla) SC</t>
  </si>
  <si>
    <t>220 kV Duburi New - Paradeep DC</t>
  </si>
  <si>
    <t>220 kV Bhadrak LILO DC</t>
  </si>
  <si>
    <t>132 kV Phulnakhara LILO DC (Bhubaneswar - Cuttack Line)</t>
  </si>
  <si>
    <t>1996 (Ckt-I)
1997 (Ckt-II)
2005 (LILO)</t>
  </si>
  <si>
    <t>1995
1997 (LILO)</t>
  </si>
  <si>
    <t>132 kV Karanjia LILO DC</t>
  </si>
  <si>
    <t>Karanjia S/D</t>
  </si>
  <si>
    <t>132 kV Aryan - Viraj LILO DC</t>
  </si>
  <si>
    <t>132 kV OPCL LILO DC</t>
  </si>
  <si>
    <t>Year of Comm.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</si>
</sst>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_(* #,##0.000_);_(* \(#,##0.000\);_(* &quot;-&quot;??_);_(@_)"/>
    <numFmt numFmtId="187" formatCode="_(* #,##0.0000_);_(* \(#,##0.0000\);_(* &quot;-&quot;??_);_(@_)"/>
    <numFmt numFmtId="188" formatCode="#,##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2" fillId="0" borderId="0" xfId="15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right" vertical="center"/>
    </xf>
    <xf numFmtId="172" fontId="2" fillId="0" borderId="0" xfId="15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172" fontId="4" fillId="0" borderId="0" xfId="15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right" vertical="center"/>
    </xf>
    <xf numFmtId="172" fontId="4" fillId="0" borderId="0" xfId="15" applyNumberFormat="1" applyFont="1" applyBorder="1" applyAlignment="1">
      <alignment horizontal="right" vertical="center"/>
    </xf>
    <xf numFmtId="172" fontId="0" fillId="0" borderId="0" xfId="15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15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0" fillId="0" borderId="0" xfId="15" applyNumberFormat="1" applyFont="1" applyBorder="1" applyAlignment="1">
      <alignment horizontal="right" vertical="center"/>
    </xf>
    <xf numFmtId="0" fontId="2" fillId="0" borderId="0" xfId="15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15" applyNumberFormat="1" applyFont="1" applyFill="1" applyBorder="1" applyAlignment="1">
      <alignment vertical="center"/>
    </xf>
    <xf numFmtId="0" fontId="2" fillId="0" borderId="0" xfId="15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quotePrefix="1">
      <alignment horizontal="center" vertical="center" wrapText="1"/>
    </xf>
    <xf numFmtId="172" fontId="0" fillId="0" borderId="0" xfId="15" applyNumberFormat="1" applyFont="1" applyFill="1" applyBorder="1" applyAlignment="1">
      <alignment horizontal="right" vertical="center"/>
    </xf>
    <xf numFmtId="0" fontId="0" fillId="0" borderId="0" xfId="1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 wrapText="1"/>
    </xf>
    <xf numFmtId="172" fontId="0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>
      <alignment vertical="center"/>
    </xf>
    <xf numFmtId="17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8" fontId="1" fillId="0" borderId="1" xfId="0" applyNumberFormat="1" applyFont="1" applyBorder="1" applyAlignment="1">
      <alignment horizontal="right"/>
    </xf>
    <xf numFmtId="188" fontId="0" fillId="0" borderId="1" xfId="0" applyNumberFormat="1" applyBorder="1" applyAlignment="1">
      <alignment horizontal="right"/>
    </xf>
    <xf numFmtId="2" fontId="0" fillId="0" borderId="0" xfId="0" applyNumberFormat="1" applyFont="1" applyBorder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horizontal="center" vertical="center" wrapText="1"/>
      <protection/>
    </xf>
    <xf numFmtId="2" fontId="5" fillId="0" borderId="0" xfId="0" applyNumberFormat="1" applyFont="1" applyBorder="1" applyAlignment="1" applyProtection="1">
      <alignment vertical="center" wrapText="1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172" fontId="2" fillId="0" borderId="0" xfId="0" applyNumberFormat="1" applyFont="1" applyBorder="1" applyAlignment="1" applyProtection="1" quotePrefix="1">
      <alignment horizontal="right" vertical="center"/>
      <protection/>
    </xf>
    <xf numFmtId="172" fontId="2" fillId="0" borderId="0" xfId="0" applyNumberFormat="1" applyFont="1" applyBorder="1" applyAlignment="1" applyProtection="1">
      <alignment horizontal="right" vertical="center"/>
      <protection/>
    </xf>
    <xf numFmtId="188" fontId="2" fillId="0" borderId="0" xfId="0" applyNumberFormat="1" applyFont="1" applyBorder="1" applyAlignment="1" applyProtection="1">
      <alignment horizontal="right" vertical="center"/>
      <protection/>
    </xf>
    <xf numFmtId="172" fontId="4" fillId="0" borderId="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 horizontal="right" vertical="center"/>
      <protection/>
    </xf>
    <xf numFmtId="172" fontId="2" fillId="0" borderId="0" xfId="0" applyNumberFormat="1" applyFont="1" applyBorder="1" applyAlignment="1" applyProtection="1">
      <alignment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172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2" fontId="8" fillId="0" borderId="0" xfId="15" applyNumberFormat="1" applyFont="1" applyFill="1" applyBorder="1" applyAlignment="1">
      <alignment vertical="center"/>
    </xf>
    <xf numFmtId="0" fontId="8" fillId="0" borderId="0" xfId="15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72" fontId="0" fillId="0" borderId="0" xfId="15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zoomScaleSheetLayoutView="10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2.75"/>
  <cols>
    <col min="1" max="1" width="6.7109375" style="28" bestFit="1" customWidth="1"/>
    <col min="2" max="2" width="44.00390625" style="24" bestFit="1" customWidth="1"/>
    <col min="3" max="3" width="12.00390625" style="24" customWidth="1"/>
    <col min="4" max="4" width="12.00390625" style="28" hidden="1" customWidth="1"/>
    <col min="5" max="5" width="12.8515625" style="42" customWidth="1"/>
    <col min="6" max="6" width="10.8515625" style="47" bestFit="1" customWidth="1"/>
    <col min="7" max="8" width="3.00390625" style="60" hidden="1" customWidth="1"/>
    <col min="9" max="9" width="11.7109375" style="28" bestFit="1" customWidth="1"/>
    <col min="10" max="10" width="14.8515625" style="24" bestFit="1" customWidth="1"/>
    <col min="11" max="11" width="9.57421875" style="42" bestFit="1" customWidth="1"/>
    <col min="12" max="12" width="8.7109375" style="42" bestFit="1" customWidth="1"/>
    <col min="13" max="13" width="8.28125" style="60" customWidth="1"/>
    <col min="14" max="14" width="14.140625" style="24" bestFit="1" customWidth="1"/>
    <col min="15" max="15" width="14.57421875" style="24" bestFit="1" customWidth="1"/>
    <col min="16" max="16" width="23.00390625" style="24" customWidth="1"/>
    <col min="17" max="16384" width="8.8515625" style="24" customWidth="1"/>
  </cols>
  <sheetData>
    <row r="1" spans="1:13" s="5" customFormat="1" ht="12.75">
      <c r="A1" s="131" t="s">
        <v>6</v>
      </c>
      <c r="B1" s="131"/>
      <c r="C1" s="53"/>
      <c r="D1" s="4"/>
      <c r="E1" s="31"/>
      <c r="F1" s="31"/>
      <c r="G1" s="54"/>
      <c r="H1" s="54"/>
      <c r="I1" s="4"/>
      <c r="J1" s="4" t="s">
        <v>0</v>
      </c>
      <c r="K1" s="31"/>
      <c r="L1" s="31"/>
      <c r="M1" s="66"/>
    </row>
    <row r="2" spans="1:16" s="3" customFormat="1" ht="30" customHeight="1">
      <c r="A2" s="2" t="s">
        <v>8</v>
      </c>
      <c r="B2" s="11" t="s">
        <v>138</v>
      </c>
      <c r="C2" s="2" t="s">
        <v>126</v>
      </c>
      <c r="D2" s="2" t="s">
        <v>349</v>
      </c>
      <c r="E2" s="32" t="s">
        <v>139</v>
      </c>
      <c r="F2" s="32" t="s">
        <v>129</v>
      </c>
      <c r="G2" s="132" t="s">
        <v>385</v>
      </c>
      <c r="H2" s="132"/>
      <c r="I2" s="132"/>
      <c r="J2" s="2" t="s">
        <v>7</v>
      </c>
      <c r="K2" s="41" t="s">
        <v>117</v>
      </c>
      <c r="L2" s="41" t="s">
        <v>16</v>
      </c>
      <c r="M2" s="115" t="s">
        <v>283</v>
      </c>
      <c r="N2" s="3" t="s">
        <v>260</v>
      </c>
      <c r="O2" s="3" t="s">
        <v>261</v>
      </c>
      <c r="P2" s="3" t="s">
        <v>262</v>
      </c>
    </row>
    <row r="3" spans="2:5" ht="15">
      <c r="B3" s="15" t="s">
        <v>15</v>
      </c>
      <c r="C3" s="15"/>
      <c r="D3" s="13"/>
      <c r="E3" s="47"/>
    </row>
    <row r="4" spans="1:12" ht="25.5">
      <c r="A4" s="28">
        <v>1</v>
      </c>
      <c r="B4" s="76" t="s">
        <v>212</v>
      </c>
      <c r="C4" s="24" t="s">
        <v>211</v>
      </c>
      <c r="D4" s="28">
        <v>400</v>
      </c>
      <c r="E4" s="46">
        <v>100.451</v>
      </c>
      <c r="F4" s="46">
        <f>IF(ISERROR(FIND("DC",B4)),E4,2*E4)</f>
        <v>200.902</v>
      </c>
      <c r="G4" s="61"/>
      <c r="H4" s="61"/>
      <c r="I4" s="28">
        <v>2003</v>
      </c>
      <c r="K4" s="42">
        <f>IF(F4=2*E4,F4,0)</f>
        <v>200.902</v>
      </c>
      <c r="L4" s="42">
        <f>IF(F4=E4,F4,0)</f>
        <v>0</v>
      </c>
    </row>
    <row r="5" spans="1:13" s="14" customFormat="1" ht="15">
      <c r="A5" s="12"/>
      <c r="B5" s="13" t="s">
        <v>2</v>
      </c>
      <c r="C5" s="13"/>
      <c r="D5" s="13"/>
      <c r="E5" s="33">
        <f>SUM(E4)</f>
        <v>100.451</v>
      </c>
      <c r="F5" s="33">
        <f>SUM(F4)</f>
        <v>200.902</v>
      </c>
      <c r="G5" s="62"/>
      <c r="H5" s="62"/>
      <c r="I5" s="12"/>
      <c r="K5" s="30">
        <f>SUM(K4)</f>
        <v>200.902</v>
      </c>
      <c r="L5" s="30">
        <f>SUM(L4)</f>
        <v>0</v>
      </c>
      <c r="M5" s="68"/>
    </row>
    <row r="6" spans="2:8" ht="15">
      <c r="B6" s="16" t="s">
        <v>1</v>
      </c>
      <c r="C6" s="16"/>
      <c r="D6" s="13"/>
      <c r="E6" s="46"/>
      <c r="F6" s="46"/>
      <c r="G6" s="61"/>
      <c r="H6" s="61"/>
    </row>
    <row r="7" spans="1:12" ht="25.5">
      <c r="A7" s="28">
        <v>1</v>
      </c>
      <c r="B7" s="120" t="s">
        <v>334</v>
      </c>
      <c r="C7" s="24" t="s">
        <v>198</v>
      </c>
      <c r="D7" s="28">
        <v>220</v>
      </c>
      <c r="E7" s="40">
        <f>53+5.675</f>
        <v>58.675</v>
      </c>
      <c r="F7" s="40">
        <f>IF(ISERROR(FIND("DC",B7)),E7,2*E7)</f>
        <v>117.35</v>
      </c>
      <c r="G7" s="63"/>
      <c r="H7" s="63"/>
      <c r="I7" s="3" t="s">
        <v>235</v>
      </c>
      <c r="J7" s="28"/>
      <c r="K7" s="42">
        <f>IF(F7=2*E7,F7,0)</f>
        <v>117.35</v>
      </c>
      <c r="L7" s="42">
        <f>IF(F7=E7,F7,0)</f>
        <v>0</v>
      </c>
    </row>
    <row r="8" spans="1:16" ht="12.75">
      <c r="A8" s="28">
        <v>2</v>
      </c>
      <c r="B8" s="24" t="s">
        <v>213</v>
      </c>
      <c r="C8" s="24" t="s">
        <v>216</v>
      </c>
      <c r="D8" s="28">
        <v>220</v>
      </c>
      <c r="E8" s="42">
        <v>10.991</v>
      </c>
      <c r="F8" s="46">
        <f>IF(ISERROR(FIND("DC",B8)),E8,2*E8)</f>
        <v>21.982</v>
      </c>
      <c r="G8" s="60">
        <v>24</v>
      </c>
      <c r="H8" s="60">
        <v>12</v>
      </c>
      <c r="I8" s="28">
        <v>2003</v>
      </c>
      <c r="K8" s="42">
        <f>IF(F8=2*E8,F8,0)</f>
        <v>21.982</v>
      </c>
      <c r="L8" s="42">
        <f>IF(F8=E8,F8,0)</f>
        <v>0</v>
      </c>
      <c r="P8" s="24" t="s">
        <v>288</v>
      </c>
    </row>
    <row r="9" spans="1:13" s="48" customFormat="1" ht="12.75">
      <c r="A9" s="28">
        <v>3</v>
      </c>
      <c r="B9" s="48" t="s">
        <v>376</v>
      </c>
      <c r="C9" s="48" t="s">
        <v>216</v>
      </c>
      <c r="D9" s="49">
        <v>220</v>
      </c>
      <c r="E9" s="50">
        <v>113.433</v>
      </c>
      <c r="F9" s="50">
        <f>IF(ISERROR(FIND("DC",B9)),E9,2*E9)</f>
        <v>226.866</v>
      </c>
      <c r="G9" s="72">
        <v>23</v>
      </c>
      <c r="H9" s="72">
        <v>12</v>
      </c>
      <c r="I9" s="51">
        <v>2008</v>
      </c>
      <c r="J9" s="49"/>
      <c r="K9" s="52">
        <f>IF(F9=2*E9,F9,0)</f>
        <v>226.866</v>
      </c>
      <c r="L9" s="52">
        <f>IF(F9=E9,F9,0)</f>
        <v>0</v>
      </c>
      <c r="M9" s="117"/>
    </row>
    <row r="10" spans="1:12" ht="25.5">
      <c r="A10" s="28">
        <v>4</v>
      </c>
      <c r="B10" s="24" t="s">
        <v>236</v>
      </c>
      <c r="C10" s="24" t="s">
        <v>198</v>
      </c>
      <c r="D10" s="28">
        <v>220</v>
      </c>
      <c r="E10" s="40">
        <v>42.52</v>
      </c>
      <c r="F10" s="40">
        <f aca="true" t="shared" si="0" ref="F10:F27">IF(ISERROR(FIND("DC",B10)),E10,2*E10)</f>
        <v>85.04</v>
      </c>
      <c r="G10" s="63"/>
      <c r="H10" s="63"/>
      <c r="I10" s="3" t="s">
        <v>380</v>
      </c>
      <c r="J10" s="77"/>
      <c r="K10" s="42">
        <f aca="true" t="shared" si="1" ref="K10:K26">IF(F10=2*E10,F10,0)</f>
        <v>85.04</v>
      </c>
      <c r="L10" s="42">
        <f aca="true" t="shared" si="2" ref="L10:L26">IF(F10=E10,F10,0)</f>
        <v>0</v>
      </c>
    </row>
    <row r="11" spans="1:12" ht="25.5">
      <c r="A11" s="28">
        <v>5</v>
      </c>
      <c r="B11" s="76" t="s">
        <v>238</v>
      </c>
      <c r="C11" s="24" t="s">
        <v>198</v>
      </c>
      <c r="D11" s="28">
        <v>220</v>
      </c>
      <c r="E11" s="40">
        <v>1.5</v>
      </c>
      <c r="F11" s="40">
        <f t="shared" si="0"/>
        <v>3</v>
      </c>
      <c r="G11" s="63"/>
      <c r="H11" s="63"/>
      <c r="I11" s="28">
        <v>2003</v>
      </c>
      <c r="J11" s="77"/>
      <c r="K11" s="42">
        <f>IF(F11=2*E11,F11,0)</f>
        <v>3</v>
      </c>
      <c r="L11" s="42">
        <f>IF(F11=E11,F11,0)</f>
        <v>0</v>
      </c>
    </row>
    <row r="12" spans="1:12" ht="25.5">
      <c r="A12" s="28">
        <v>6</v>
      </c>
      <c r="B12" s="76" t="s">
        <v>247</v>
      </c>
      <c r="C12" s="24" t="s">
        <v>211</v>
      </c>
      <c r="D12" s="28">
        <v>220</v>
      </c>
      <c r="E12" s="40">
        <v>5.958</v>
      </c>
      <c r="F12" s="40">
        <f>IF(ISERROR(FIND("DC",B12)),E12,2*E12)</f>
        <v>11.916</v>
      </c>
      <c r="G12" s="63">
        <v>2</v>
      </c>
      <c r="H12" s="63">
        <v>1</v>
      </c>
      <c r="I12" s="28">
        <v>2008</v>
      </c>
      <c r="J12" s="77"/>
      <c r="K12" s="42">
        <f>IF(F12=2*E12,F12,0)</f>
        <v>11.916</v>
      </c>
      <c r="L12" s="42">
        <f>IF(F12=E12,F12,0)</f>
        <v>0</v>
      </c>
    </row>
    <row r="13" spans="1:12" ht="25.5">
      <c r="A13" s="28">
        <v>7</v>
      </c>
      <c r="B13" s="76" t="s">
        <v>248</v>
      </c>
      <c r="C13" s="24" t="s">
        <v>211</v>
      </c>
      <c r="D13" s="28">
        <v>220</v>
      </c>
      <c r="E13" s="40">
        <v>6.04</v>
      </c>
      <c r="F13" s="40">
        <f>IF(ISERROR(FIND("DC",B13)),E13,2*E13)</f>
        <v>12.08</v>
      </c>
      <c r="G13" s="63">
        <v>2</v>
      </c>
      <c r="H13" s="63">
        <v>1</v>
      </c>
      <c r="I13" s="28">
        <v>2008</v>
      </c>
      <c r="J13" s="77"/>
      <c r="K13" s="42">
        <f>IF(F13=2*E13,F13,0)</f>
        <v>12.08</v>
      </c>
      <c r="L13" s="42">
        <f>IF(F13=E13,F13,0)</f>
        <v>0</v>
      </c>
    </row>
    <row r="14" spans="1:12" ht="12.75">
      <c r="A14" s="28">
        <v>8</v>
      </c>
      <c r="B14" s="24" t="s">
        <v>335</v>
      </c>
      <c r="C14" s="24" t="s">
        <v>198</v>
      </c>
      <c r="D14" s="28">
        <v>220</v>
      </c>
      <c r="E14" s="40">
        <v>2.4</v>
      </c>
      <c r="F14" s="40">
        <f t="shared" si="0"/>
        <v>2.4</v>
      </c>
      <c r="G14" s="63">
        <v>22</v>
      </c>
      <c r="H14" s="63">
        <v>8</v>
      </c>
      <c r="I14" s="28">
        <v>2006</v>
      </c>
      <c r="J14" s="77"/>
      <c r="K14" s="42">
        <f t="shared" si="1"/>
        <v>0</v>
      </c>
      <c r="L14" s="42">
        <f t="shared" si="2"/>
        <v>2.4</v>
      </c>
    </row>
    <row r="15" spans="1:12" ht="25.5">
      <c r="A15" s="28">
        <v>9</v>
      </c>
      <c r="B15" s="24" t="s">
        <v>237</v>
      </c>
      <c r="C15" s="24" t="s">
        <v>198</v>
      </c>
      <c r="D15" s="28">
        <v>220</v>
      </c>
      <c r="E15" s="40">
        <v>95.556</v>
      </c>
      <c r="F15" s="40">
        <f t="shared" si="0"/>
        <v>191.112</v>
      </c>
      <c r="G15" s="63"/>
      <c r="H15" s="63"/>
      <c r="I15" s="3" t="s">
        <v>380</v>
      </c>
      <c r="J15" s="77"/>
      <c r="K15" s="42">
        <f t="shared" si="1"/>
        <v>191.112</v>
      </c>
      <c r="L15" s="42">
        <f t="shared" si="2"/>
        <v>0</v>
      </c>
    </row>
    <row r="16" spans="1:12" ht="12.75">
      <c r="A16" s="28">
        <v>10</v>
      </c>
      <c r="B16" s="24" t="s">
        <v>41</v>
      </c>
      <c r="C16" s="24" t="s">
        <v>198</v>
      </c>
      <c r="D16" s="28">
        <v>220</v>
      </c>
      <c r="E16" s="40">
        <v>11.465</v>
      </c>
      <c r="F16" s="40">
        <f t="shared" si="0"/>
        <v>22.93</v>
      </c>
      <c r="G16" s="63">
        <v>27</v>
      </c>
      <c r="H16" s="63">
        <v>8</v>
      </c>
      <c r="I16" s="28">
        <v>2004</v>
      </c>
      <c r="J16" s="77"/>
      <c r="K16" s="42">
        <f t="shared" si="1"/>
        <v>22.93</v>
      </c>
      <c r="L16" s="42">
        <f t="shared" si="2"/>
        <v>0</v>
      </c>
    </row>
    <row r="17" spans="1:12" ht="12.75">
      <c r="A17" s="28">
        <v>11</v>
      </c>
      <c r="B17" s="24" t="s">
        <v>42</v>
      </c>
      <c r="C17" s="24" t="s">
        <v>193</v>
      </c>
      <c r="D17" s="28">
        <v>220</v>
      </c>
      <c r="E17" s="40">
        <v>62.7</v>
      </c>
      <c r="F17" s="40">
        <f t="shared" si="0"/>
        <v>62.7</v>
      </c>
      <c r="G17" s="63"/>
      <c r="H17" s="63"/>
      <c r="I17" s="3"/>
      <c r="J17" s="77"/>
      <c r="K17" s="42">
        <f t="shared" si="1"/>
        <v>0</v>
      </c>
      <c r="L17" s="42">
        <f t="shared" si="2"/>
        <v>62.7</v>
      </c>
    </row>
    <row r="18" spans="1:12" ht="12.75">
      <c r="A18" s="28">
        <v>12</v>
      </c>
      <c r="B18" s="24" t="s">
        <v>43</v>
      </c>
      <c r="C18" s="24" t="s">
        <v>198</v>
      </c>
      <c r="D18" s="28">
        <v>220</v>
      </c>
      <c r="E18" s="40">
        <v>8.637</v>
      </c>
      <c r="F18" s="40">
        <f t="shared" si="0"/>
        <v>8.637</v>
      </c>
      <c r="G18" s="63"/>
      <c r="H18" s="63"/>
      <c r="I18" s="28">
        <v>1984</v>
      </c>
      <c r="J18" s="77"/>
      <c r="K18" s="42">
        <f t="shared" si="1"/>
        <v>0</v>
      </c>
      <c r="L18" s="42">
        <f t="shared" si="2"/>
        <v>8.637</v>
      </c>
    </row>
    <row r="19" spans="1:12" ht="25.5">
      <c r="A19" s="28">
        <v>13</v>
      </c>
      <c r="B19" s="76" t="s">
        <v>214</v>
      </c>
      <c r="C19" s="24" t="s">
        <v>211</v>
      </c>
      <c r="D19" s="28">
        <v>220</v>
      </c>
      <c r="E19" s="40">
        <v>7.19</v>
      </c>
      <c r="F19" s="40">
        <f t="shared" si="0"/>
        <v>14.38</v>
      </c>
      <c r="G19" s="63"/>
      <c r="H19" s="63"/>
      <c r="I19" s="28">
        <v>2003</v>
      </c>
      <c r="J19" s="77"/>
      <c r="K19" s="42">
        <f t="shared" si="1"/>
        <v>14.38</v>
      </c>
      <c r="L19" s="42">
        <f t="shared" si="2"/>
        <v>0</v>
      </c>
    </row>
    <row r="20" spans="1:16" ht="12.75">
      <c r="A20" s="28">
        <v>14</v>
      </c>
      <c r="B20" s="24" t="s">
        <v>286</v>
      </c>
      <c r="C20" s="24" t="s">
        <v>211</v>
      </c>
      <c r="D20" s="28">
        <v>220</v>
      </c>
      <c r="E20" s="40">
        <v>80.5</v>
      </c>
      <c r="F20" s="40">
        <f t="shared" si="0"/>
        <v>161</v>
      </c>
      <c r="G20" s="63"/>
      <c r="H20" s="63">
        <v>5</v>
      </c>
      <c r="I20" s="28">
        <v>1989</v>
      </c>
      <c r="J20" s="77"/>
      <c r="K20" s="42">
        <f t="shared" si="1"/>
        <v>161</v>
      </c>
      <c r="L20" s="42">
        <f t="shared" si="2"/>
        <v>0</v>
      </c>
      <c r="P20" s="24" t="s">
        <v>322</v>
      </c>
    </row>
    <row r="21" spans="1:12" ht="12.75">
      <c r="A21" s="28">
        <v>15</v>
      </c>
      <c r="B21" s="24" t="s">
        <v>46</v>
      </c>
      <c r="C21" s="24" t="s">
        <v>193</v>
      </c>
      <c r="D21" s="28">
        <v>220</v>
      </c>
      <c r="E21" s="40">
        <v>1</v>
      </c>
      <c r="F21" s="40">
        <f t="shared" si="0"/>
        <v>2</v>
      </c>
      <c r="G21" s="63"/>
      <c r="H21" s="63"/>
      <c r="J21" s="77"/>
      <c r="K21" s="42">
        <f t="shared" si="1"/>
        <v>2</v>
      </c>
      <c r="L21" s="42">
        <f t="shared" si="2"/>
        <v>0</v>
      </c>
    </row>
    <row r="22" spans="1:12" ht="12.75">
      <c r="A22" s="28">
        <v>16</v>
      </c>
      <c r="B22" s="24" t="s">
        <v>344</v>
      </c>
      <c r="C22" s="24" t="s">
        <v>193</v>
      </c>
      <c r="D22" s="28">
        <v>220</v>
      </c>
      <c r="E22" s="40">
        <v>34.68</v>
      </c>
      <c r="F22" s="40">
        <f t="shared" si="0"/>
        <v>69.36</v>
      </c>
      <c r="G22" s="63"/>
      <c r="H22" s="63"/>
      <c r="I22" s="28" t="s">
        <v>5</v>
      </c>
      <c r="J22" s="77"/>
      <c r="K22" s="42">
        <f t="shared" si="1"/>
        <v>69.36</v>
      </c>
      <c r="L22" s="42">
        <f t="shared" si="2"/>
        <v>0</v>
      </c>
    </row>
    <row r="23" spans="1:12" ht="12.75">
      <c r="A23" s="28">
        <v>17</v>
      </c>
      <c r="B23" s="24" t="s">
        <v>44</v>
      </c>
      <c r="C23" s="24" t="s">
        <v>193</v>
      </c>
      <c r="D23" s="28">
        <v>220</v>
      </c>
      <c r="E23" s="40">
        <v>29.5</v>
      </c>
      <c r="F23" s="40">
        <f t="shared" si="0"/>
        <v>29.5</v>
      </c>
      <c r="G23" s="63"/>
      <c r="H23" s="63"/>
      <c r="J23" s="28"/>
      <c r="K23" s="42">
        <f t="shared" si="1"/>
        <v>0</v>
      </c>
      <c r="L23" s="42">
        <f t="shared" si="2"/>
        <v>29.5</v>
      </c>
    </row>
    <row r="24" spans="1:12" ht="12.75">
      <c r="A24" s="28">
        <v>18</v>
      </c>
      <c r="B24" s="24" t="s">
        <v>45</v>
      </c>
      <c r="C24" s="24" t="s">
        <v>193</v>
      </c>
      <c r="D24" s="28">
        <v>220</v>
      </c>
      <c r="E24" s="40">
        <v>5</v>
      </c>
      <c r="F24" s="40">
        <f t="shared" si="0"/>
        <v>10</v>
      </c>
      <c r="G24" s="63"/>
      <c r="H24" s="63"/>
      <c r="J24" s="77"/>
      <c r="K24" s="42">
        <f t="shared" si="1"/>
        <v>10</v>
      </c>
      <c r="L24" s="42">
        <f t="shared" si="2"/>
        <v>0</v>
      </c>
    </row>
    <row r="25" spans="1:12" ht="51">
      <c r="A25" s="28">
        <v>19</v>
      </c>
      <c r="B25" s="76" t="s">
        <v>333</v>
      </c>
      <c r="C25" s="24" t="s">
        <v>198</v>
      </c>
      <c r="D25" s="28">
        <v>220</v>
      </c>
      <c r="E25" s="40">
        <v>70</v>
      </c>
      <c r="F25" s="40">
        <f t="shared" si="0"/>
        <v>140</v>
      </c>
      <c r="G25" s="63"/>
      <c r="H25" s="63"/>
      <c r="I25" s="3" t="s">
        <v>234</v>
      </c>
      <c r="J25" s="77"/>
      <c r="K25" s="42">
        <f t="shared" si="1"/>
        <v>140</v>
      </c>
      <c r="L25" s="42">
        <f t="shared" si="2"/>
        <v>0</v>
      </c>
    </row>
    <row r="26" spans="1:12" ht="12.75">
      <c r="A26" s="28">
        <v>20</v>
      </c>
      <c r="B26" s="24" t="s">
        <v>47</v>
      </c>
      <c r="C26" s="24" t="s">
        <v>193</v>
      </c>
      <c r="D26" s="28">
        <v>220</v>
      </c>
      <c r="E26" s="40">
        <v>34.5</v>
      </c>
      <c r="F26" s="40">
        <f t="shared" si="0"/>
        <v>34.5</v>
      </c>
      <c r="G26" s="63"/>
      <c r="H26" s="63"/>
      <c r="I26" s="3"/>
      <c r="J26" s="77"/>
      <c r="K26" s="42">
        <f t="shared" si="1"/>
        <v>0</v>
      </c>
      <c r="L26" s="42">
        <f t="shared" si="2"/>
        <v>34.5</v>
      </c>
    </row>
    <row r="27" spans="1:12" ht="25.5">
      <c r="A27" s="28">
        <v>21</v>
      </c>
      <c r="B27" s="120" t="s">
        <v>336</v>
      </c>
      <c r="C27" s="24" t="s">
        <v>198</v>
      </c>
      <c r="D27" s="28">
        <v>220</v>
      </c>
      <c r="E27" s="130">
        <f>4.242+6.913</f>
        <v>11.155000000000001</v>
      </c>
      <c r="F27" s="40">
        <f t="shared" si="0"/>
        <v>22.310000000000002</v>
      </c>
      <c r="G27" s="63"/>
      <c r="H27" s="63"/>
      <c r="I27" s="3" t="s">
        <v>235</v>
      </c>
      <c r="J27" s="77"/>
      <c r="K27" s="42">
        <f>IF(F27=2*E27,F27,0)</f>
        <v>22.310000000000002</v>
      </c>
      <c r="L27" s="42">
        <f>IF(F27=E27,F27,0)</f>
        <v>0</v>
      </c>
    </row>
    <row r="28" spans="1:13" s="14" customFormat="1" ht="15">
      <c r="A28" s="12"/>
      <c r="B28" s="13" t="s">
        <v>2</v>
      </c>
      <c r="C28" s="13"/>
      <c r="D28" s="13"/>
      <c r="E28" s="34">
        <f>SUM(E7:E27)</f>
        <v>693.3999999999999</v>
      </c>
      <c r="F28" s="34">
        <f>SUM(F7:F27)</f>
        <v>1249.0629999999999</v>
      </c>
      <c r="G28" s="64"/>
      <c r="H28" s="64"/>
      <c r="I28" s="12"/>
      <c r="J28" s="44"/>
      <c r="K28" s="30">
        <f>SUM(K7:K27)</f>
        <v>1111.326</v>
      </c>
      <c r="L28" s="30">
        <f>SUM(L7:L27)</f>
        <v>137.73700000000002</v>
      </c>
      <c r="M28" s="68"/>
    </row>
    <row r="29" spans="2:8" ht="15">
      <c r="B29" s="16" t="s">
        <v>3</v>
      </c>
      <c r="C29" s="16"/>
      <c r="D29" s="13"/>
      <c r="E29" s="40"/>
      <c r="F29" s="40"/>
      <c r="G29" s="63"/>
      <c r="H29" s="63"/>
    </row>
    <row r="30" spans="1:12" ht="12.75">
      <c r="A30" s="28">
        <v>1</v>
      </c>
      <c r="B30" s="24" t="s">
        <v>48</v>
      </c>
      <c r="C30" s="24" t="s">
        <v>198</v>
      </c>
      <c r="D30" s="28">
        <v>132</v>
      </c>
      <c r="E30" s="40">
        <v>38.5</v>
      </c>
      <c r="F30" s="40">
        <f aca="true" t="shared" si="3" ref="F30:F83">IF(ISERROR(FIND("DC",B30)),E30,2*E30)</f>
        <v>38.5</v>
      </c>
      <c r="G30" s="63"/>
      <c r="H30" s="63"/>
      <c r="I30" s="28">
        <v>1963</v>
      </c>
      <c r="K30" s="42">
        <f aca="true" t="shared" si="4" ref="K30:K83">IF(F30=2*E30,F30,0)</f>
        <v>0</v>
      </c>
      <c r="L30" s="42">
        <f aca="true" t="shared" si="5" ref="L30:L83">IF(F30=E30,F30,0)</f>
        <v>38.5</v>
      </c>
    </row>
    <row r="31" spans="1:12" ht="12.75">
      <c r="A31" s="28">
        <v>2</v>
      </c>
      <c r="B31" s="48" t="s">
        <v>49</v>
      </c>
      <c r="C31" s="48" t="s">
        <v>198</v>
      </c>
      <c r="D31" s="28">
        <v>132</v>
      </c>
      <c r="E31" s="78">
        <v>14.931</v>
      </c>
      <c r="F31" s="78">
        <f t="shared" si="3"/>
        <v>14.931</v>
      </c>
      <c r="G31" s="79"/>
      <c r="H31" s="79"/>
      <c r="I31" s="49">
        <v>2002</v>
      </c>
      <c r="J31" s="80"/>
      <c r="K31" s="42">
        <f t="shared" si="4"/>
        <v>0</v>
      </c>
      <c r="L31" s="42">
        <f t="shared" si="5"/>
        <v>14.931</v>
      </c>
    </row>
    <row r="32" spans="1:12" ht="12.75">
      <c r="A32" s="28">
        <v>3</v>
      </c>
      <c r="B32" s="24" t="s">
        <v>337</v>
      </c>
      <c r="C32" s="24" t="s">
        <v>198</v>
      </c>
      <c r="D32" s="28">
        <v>132</v>
      </c>
      <c r="E32" s="40">
        <v>10.826</v>
      </c>
      <c r="F32" s="40">
        <f t="shared" si="3"/>
        <v>21.652</v>
      </c>
      <c r="G32" s="63"/>
      <c r="H32" s="63"/>
      <c r="I32" s="28">
        <v>1992</v>
      </c>
      <c r="J32" s="28"/>
      <c r="K32" s="42">
        <f t="shared" si="4"/>
        <v>21.652</v>
      </c>
      <c r="L32" s="42">
        <f t="shared" si="5"/>
        <v>0</v>
      </c>
    </row>
    <row r="33" spans="1:12" ht="12.75">
      <c r="A33" s="28">
        <v>4</v>
      </c>
      <c r="B33" s="24" t="s">
        <v>50</v>
      </c>
      <c r="C33" s="24" t="s">
        <v>198</v>
      </c>
      <c r="D33" s="28">
        <v>132</v>
      </c>
      <c r="E33" s="40">
        <v>16</v>
      </c>
      <c r="F33" s="40">
        <f t="shared" si="3"/>
        <v>16</v>
      </c>
      <c r="G33" s="63"/>
      <c r="H33" s="63"/>
      <c r="K33" s="42">
        <f t="shared" si="4"/>
        <v>0</v>
      </c>
      <c r="L33" s="42">
        <f t="shared" si="5"/>
        <v>16</v>
      </c>
    </row>
    <row r="34" spans="1:12" ht="12.75">
      <c r="A34" s="28">
        <v>5</v>
      </c>
      <c r="B34" s="24" t="s">
        <v>233</v>
      </c>
      <c r="C34" s="24" t="s">
        <v>216</v>
      </c>
      <c r="D34" s="28">
        <v>132</v>
      </c>
      <c r="E34" s="40">
        <v>11.011</v>
      </c>
      <c r="F34" s="40">
        <f t="shared" si="3"/>
        <v>22.022</v>
      </c>
      <c r="G34" s="63">
        <v>5</v>
      </c>
      <c r="H34" s="63">
        <v>9</v>
      </c>
      <c r="I34" s="28">
        <v>2005</v>
      </c>
      <c r="J34" s="76"/>
      <c r="K34" s="42">
        <f t="shared" si="4"/>
        <v>22.022</v>
      </c>
      <c r="L34" s="42">
        <f t="shared" si="5"/>
        <v>0</v>
      </c>
    </row>
    <row r="35" spans="1:16" ht="12.75">
      <c r="A35" s="28">
        <v>6</v>
      </c>
      <c r="B35" s="24" t="s">
        <v>141</v>
      </c>
      <c r="C35" s="29" t="s">
        <v>137</v>
      </c>
      <c r="D35" s="28">
        <v>132</v>
      </c>
      <c r="E35" s="40">
        <v>14.5</v>
      </c>
      <c r="F35" s="40">
        <f>IF(ISERROR(FIND("DC",B35)),E35,2*E35)</f>
        <v>14.5</v>
      </c>
      <c r="G35" s="63">
        <v>16</v>
      </c>
      <c r="H35" s="63">
        <v>11</v>
      </c>
      <c r="I35" s="28">
        <v>2001</v>
      </c>
      <c r="J35" s="63"/>
      <c r="K35" s="46">
        <f>IF(F35=2*E35,F35,0)</f>
        <v>0</v>
      </c>
      <c r="L35" s="46">
        <f>IF(F35=E35,F35,0)</f>
        <v>14.5</v>
      </c>
      <c r="P35" s="24" t="s">
        <v>304</v>
      </c>
    </row>
    <row r="36" spans="1:16" ht="12.75">
      <c r="A36" s="28">
        <v>7</v>
      </c>
      <c r="B36" s="24" t="s">
        <v>104</v>
      </c>
      <c r="C36" s="29" t="s">
        <v>137</v>
      </c>
      <c r="D36" s="28">
        <v>132</v>
      </c>
      <c r="E36" s="81">
        <v>9.135</v>
      </c>
      <c r="F36" s="81">
        <f>IF(ISERROR(FIND("DC",B36)),E36,2*E36)</f>
        <v>18.27</v>
      </c>
      <c r="G36" s="82"/>
      <c r="H36" s="82"/>
      <c r="I36" s="28">
        <v>1991</v>
      </c>
      <c r="J36" s="82"/>
      <c r="K36" s="83">
        <f>IF(F36=2*E36,F36,0)</f>
        <v>18.27</v>
      </c>
      <c r="L36" s="83">
        <f>IF(F36=E36,F36,0)</f>
        <v>0</v>
      </c>
      <c r="M36" s="115"/>
      <c r="P36" s="24" t="s">
        <v>306</v>
      </c>
    </row>
    <row r="37" spans="1:16" ht="12.75">
      <c r="A37" s="28">
        <v>8</v>
      </c>
      <c r="B37" s="24" t="s">
        <v>311</v>
      </c>
      <c r="C37" s="24" t="s">
        <v>216</v>
      </c>
      <c r="D37" s="28">
        <v>132</v>
      </c>
      <c r="E37" s="40">
        <v>19.8</v>
      </c>
      <c r="F37" s="40">
        <f t="shared" si="3"/>
        <v>19.8</v>
      </c>
      <c r="G37" s="63">
        <v>30</v>
      </c>
      <c r="H37" s="63">
        <v>4</v>
      </c>
      <c r="I37" s="28">
        <v>1984</v>
      </c>
      <c r="J37" s="28"/>
      <c r="K37" s="42">
        <f t="shared" si="4"/>
        <v>0</v>
      </c>
      <c r="L37" s="42">
        <f t="shared" si="5"/>
        <v>19.8</v>
      </c>
      <c r="P37" s="24" t="s">
        <v>289</v>
      </c>
    </row>
    <row r="38" spans="1:16" ht="25.5">
      <c r="A38" s="28">
        <v>9</v>
      </c>
      <c r="B38" s="76" t="s">
        <v>227</v>
      </c>
      <c r="C38" s="24" t="s">
        <v>216</v>
      </c>
      <c r="D38" s="28">
        <v>132</v>
      </c>
      <c r="E38" s="40">
        <f>12.214+0.6</f>
        <v>12.814</v>
      </c>
      <c r="F38" s="40">
        <f aca="true" t="shared" si="6" ref="F38:F44">IF(ISERROR(FIND("DC",B38)),E38,2*E38)</f>
        <v>12.814</v>
      </c>
      <c r="G38" s="63">
        <v>18</v>
      </c>
      <c r="H38" s="63">
        <v>7</v>
      </c>
      <c r="I38" s="28">
        <v>1969</v>
      </c>
      <c r="J38" s="28"/>
      <c r="K38" s="42">
        <f aca="true" t="shared" si="7" ref="K38:K44">IF(F38=2*E38,F38,0)</f>
        <v>0</v>
      </c>
      <c r="L38" s="42">
        <f aca="true" t="shared" si="8" ref="L38:L44">IF(F38=E38,F38,0)</f>
        <v>12.814</v>
      </c>
      <c r="P38" s="24" t="s">
        <v>297</v>
      </c>
    </row>
    <row r="39" spans="1:16" ht="12.75">
      <c r="A39" s="28">
        <v>10</v>
      </c>
      <c r="B39" s="24" t="s">
        <v>312</v>
      </c>
      <c r="C39" s="24" t="s">
        <v>211</v>
      </c>
      <c r="D39" s="28">
        <v>132</v>
      </c>
      <c r="E39" s="40">
        <v>14.621</v>
      </c>
      <c r="F39" s="40">
        <f t="shared" si="6"/>
        <v>14.621</v>
      </c>
      <c r="G39" s="63">
        <v>18</v>
      </c>
      <c r="H39" s="63">
        <v>7</v>
      </c>
      <c r="I39" s="28">
        <v>1969</v>
      </c>
      <c r="J39" s="28"/>
      <c r="K39" s="42">
        <f t="shared" si="7"/>
        <v>0</v>
      </c>
      <c r="L39" s="42">
        <f t="shared" si="8"/>
        <v>14.621</v>
      </c>
      <c r="P39" s="24" t="s">
        <v>323</v>
      </c>
    </row>
    <row r="40" spans="1:16" ht="12.75">
      <c r="A40" s="28">
        <v>11</v>
      </c>
      <c r="B40" s="76" t="s">
        <v>313</v>
      </c>
      <c r="C40" s="24" t="s">
        <v>216</v>
      </c>
      <c r="D40" s="28">
        <v>132</v>
      </c>
      <c r="E40" s="40">
        <v>6.8</v>
      </c>
      <c r="F40" s="40">
        <f t="shared" si="6"/>
        <v>13.6</v>
      </c>
      <c r="G40" s="63"/>
      <c r="H40" s="63"/>
      <c r="J40" s="28"/>
      <c r="K40" s="42">
        <f t="shared" si="7"/>
        <v>13.6</v>
      </c>
      <c r="L40" s="42">
        <f t="shared" si="8"/>
        <v>0</v>
      </c>
      <c r="P40" s="24" t="s">
        <v>297</v>
      </c>
    </row>
    <row r="41" spans="1:16" ht="25.5">
      <c r="A41" s="28">
        <v>12</v>
      </c>
      <c r="B41" s="76" t="s">
        <v>229</v>
      </c>
      <c r="C41" s="24" t="s">
        <v>216</v>
      </c>
      <c r="D41" s="28">
        <v>132</v>
      </c>
      <c r="E41" s="40">
        <v>42.7</v>
      </c>
      <c r="F41" s="40">
        <f t="shared" si="6"/>
        <v>42.7</v>
      </c>
      <c r="G41" s="63"/>
      <c r="H41" s="63"/>
      <c r="I41" s="28">
        <v>1958</v>
      </c>
      <c r="J41" s="28"/>
      <c r="K41" s="42">
        <f t="shared" si="7"/>
        <v>0</v>
      </c>
      <c r="L41" s="42">
        <f t="shared" si="8"/>
        <v>42.7</v>
      </c>
      <c r="P41" s="24" t="s">
        <v>297</v>
      </c>
    </row>
    <row r="42" spans="1:16" ht="51">
      <c r="A42" s="28">
        <v>13</v>
      </c>
      <c r="B42" s="76" t="s">
        <v>339</v>
      </c>
      <c r="C42" s="24" t="s">
        <v>198</v>
      </c>
      <c r="D42" s="28">
        <v>132</v>
      </c>
      <c r="E42" s="40">
        <v>43.2</v>
      </c>
      <c r="F42" s="40">
        <f t="shared" si="6"/>
        <v>43.2</v>
      </c>
      <c r="G42" s="63"/>
      <c r="H42" s="63"/>
      <c r="I42" s="28">
        <v>1958</v>
      </c>
      <c r="J42" s="28"/>
      <c r="K42" s="42">
        <f t="shared" si="7"/>
        <v>0</v>
      </c>
      <c r="L42" s="42">
        <f t="shared" si="8"/>
        <v>43.2</v>
      </c>
      <c r="P42" s="76" t="s">
        <v>340</v>
      </c>
    </row>
    <row r="43" spans="1:16" ht="25.5">
      <c r="A43" s="28">
        <v>14</v>
      </c>
      <c r="B43" s="76" t="s">
        <v>230</v>
      </c>
      <c r="C43" s="24" t="s">
        <v>216</v>
      </c>
      <c r="D43" s="28">
        <v>132</v>
      </c>
      <c r="E43" s="40">
        <v>46.94</v>
      </c>
      <c r="F43" s="40">
        <f t="shared" si="6"/>
        <v>46.94</v>
      </c>
      <c r="G43" s="63"/>
      <c r="H43" s="63"/>
      <c r="I43" s="28">
        <v>1972</v>
      </c>
      <c r="J43" s="28"/>
      <c r="K43" s="42">
        <f t="shared" si="7"/>
        <v>0</v>
      </c>
      <c r="L43" s="42">
        <f t="shared" si="8"/>
        <v>46.94</v>
      </c>
      <c r="P43" s="24" t="s">
        <v>297</v>
      </c>
    </row>
    <row r="44" spans="1:16" ht="51">
      <c r="A44" s="28">
        <v>15</v>
      </c>
      <c r="B44" s="76" t="s">
        <v>341</v>
      </c>
      <c r="C44" s="24" t="s">
        <v>198</v>
      </c>
      <c r="D44" s="28">
        <v>132</v>
      </c>
      <c r="E44" s="40">
        <v>43.78</v>
      </c>
      <c r="F44" s="40">
        <f t="shared" si="6"/>
        <v>43.78</v>
      </c>
      <c r="G44" s="63"/>
      <c r="H44" s="63"/>
      <c r="I44" s="28">
        <v>1972</v>
      </c>
      <c r="J44" s="28"/>
      <c r="K44" s="42">
        <f t="shared" si="7"/>
        <v>0</v>
      </c>
      <c r="L44" s="42">
        <f t="shared" si="8"/>
        <v>43.78</v>
      </c>
      <c r="P44" s="76" t="s">
        <v>342</v>
      </c>
    </row>
    <row r="45" spans="1:12" ht="12.75">
      <c r="A45" s="28">
        <v>16</v>
      </c>
      <c r="B45" s="24" t="s">
        <v>51</v>
      </c>
      <c r="C45" s="24" t="s">
        <v>198</v>
      </c>
      <c r="D45" s="28">
        <v>132</v>
      </c>
      <c r="E45" s="40">
        <v>7</v>
      </c>
      <c r="F45" s="40">
        <f t="shared" si="3"/>
        <v>14</v>
      </c>
      <c r="G45" s="63"/>
      <c r="H45" s="63"/>
      <c r="I45" s="28">
        <v>1975</v>
      </c>
      <c r="J45" s="28"/>
      <c r="K45" s="42">
        <f t="shared" si="4"/>
        <v>14</v>
      </c>
      <c r="L45" s="42">
        <f t="shared" si="5"/>
        <v>0</v>
      </c>
    </row>
    <row r="46" spans="1:16" ht="12.75">
      <c r="A46" s="28">
        <v>17</v>
      </c>
      <c r="B46" s="24" t="s">
        <v>324</v>
      </c>
      <c r="C46" s="24" t="s">
        <v>211</v>
      </c>
      <c r="D46" s="28">
        <v>132</v>
      </c>
      <c r="E46" s="40">
        <v>5.5</v>
      </c>
      <c r="F46" s="40">
        <f t="shared" si="3"/>
        <v>5.5</v>
      </c>
      <c r="G46" s="63">
        <v>17</v>
      </c>
      <c r="H46" s="63">
        <v>6</v>
      </c>
      <c r="I46" s="28">
        <v>1979</v>
      </c>
      <c r="J46" s="77"/>
      <c r="K46" s="42">
        <f t="shared" si="4"/>
        <v>0</v>
      </c>
      <c r="L46" s="42">
        <f t="shared" si="5"/>
        <v>5.5</v>
      </c>
      <c r="P46" s="24" t="s">
        <v>323</v>
      </c>
    </row>
    <row r="47" spans="1:16" ht="12.75">
      <c r="A47" s="28">
        <v>18</v>
      </c>
      <c r="B47" s="24" t="s">
        <v>325</v>
      </c>
      <c r="C47" s="24" t="s">
        <v>211</v>
      </c>
      <c r="D47" s="28">
        <v>132</v>
      </c>
      <c r="E47" s="40">
        <v>5.5</v>
      </c>
      <c r="F47" s="40">
        <f>IF(ISERROR(FIND("DC",B47)),E47,2*E47)</f>
        <v>5.5</v>
      </c>
      <c r="G47" s="63">
        <v>17</v>
      </c>
      <c r="H47" s="63">
        <v>6</v>
      </c>
      <c r="I47" s="28">
        <v>1979</v>
      </c>
      <c r="J47" s="77"/>
      <c r="K47" s="42">
        <f>IF(F47=2*E47,F47,0)</f>
        <v>0</v>
      </c>
      <c r="L47" s="42">
        <f>IF(F47=E47,F47,0)</f>
        <v>5.5</v>
      </c>
      <c r="P47" s="24" t="s">
        <v>323</v>
      </c>
    </row>
    <row r="48" spans="1:16" ht="12.75">
      <c r="A48" s="28">
        <v>19</v>
      </c>
      <c r="B48" s="24" t="s">
        <v>217</v>
      </c>
      <c r="C48" s="24" t="s">
        <v>211</v>
      </c>
      <c r="D48" s="28">
        <v>132</v>
      </c>
      <c r="E48" s="40">
        <v>36.5</v>
      </c>
      <c r="F48" s="40">
        <f>IF(ISERROR(FIND("DC",B48)),E48,2*E48)</f>
        <v>36.5</v>
      </c>
      <c r="G48" s="63">
        <v>18</v>
      </c>
      <c r="H48" s="63">
        <v>7</v>
      </c>
      <c r="I48" s="28">
        <v>1969</v>
      </c>
      <c r="J48" s="77"/>
      <c r="K48" s="42">
        <f>IF(F48=2*E48,F48,0)</f>
        <v>0</v>
      </c>
      <c r="L48" s="42">
        <f>IF(F48=E48,F48,0)</f>
        <v>36.5</v>
      </c>
      <c r="P48" s="24" t="s">
        <v>323</v>
      </c>
    </row>
    <row r="49" spans="1:16" ht="12.75">
      <c r="A49" s="28">
        <v>20</v>
      </c>
      <c r="B49" s="24" t="s">
        <v>330</v>
      </c>
      <c r="C49" s="24" t="s">
        <v>211</v>
      </c>
      <c r="D49" s="28">
        <v>132</v>
      </c>
      <c r="E49" s="40">
        <v>62</v>
      </c>
      <c r="F49" s="40">
        <f>IF(ISERROR(FIND("SC",B49)),2*E49,E49)</f>
        <v>62</v>
      </c>
      <c r="G49" s="63">
        <v>22</v>
      </c>
      <c r="H49" s="63">
        <v>3</v>
      </c>
      <c r="I49" s="28">
        <v>1996</v>
      </c>
      <c r="J49" s="77"/>
      <c r="K49" s="42">
        <f t="shared" si="4"/>
        <v>0</v>
      </c>
      <c r="L49" s="42">
        <f t="shared" si="5"/>
        <v>62</v>
      </c>
      <c r="P49" s="24" t="s">
        <v>329</v>
      </c>
    </row>
    <row r="50" spans="1:16" ht="12.75">
      <c r="A50" s="28">
        <v>21</v>
      </c>
      <c r="B50" s="24" t="s">
        <v>331</v>
      </c>
      <c r="C50" s="24" t="s">
        <v>211</v>
      </c>
      <c r="D50" s="28">
        <v>132</v>
      </c>
      <c r="E50" s="40">
        <v>24.78</v>
      </c>
      <c r="F50" s="40">
        <f>IF(ISERROR(FIND("SC",B50)),2*E50,E50)</f>
        <v>24.78</v>
      </c>
      <c r="G50" s="63">
        <v>19</v>
      </c>
      <c r="H50" s="63">
        <v>8</v>
      </c>
      <c r="I50" s="28">
        <v>1997</v>
      </c>
      <c r="J50" s="77"/>
      <c r="K50" s="42">
        <f t="shared" si="4"/>
        <v>0</v>
      </c>
      <c r="L50" s="42">
        <f t="shared" si="5"/>
        <v>24.78</v>
      </c>
      <c r="P50" s="24" t="s">
        <v>329</v>
      </c>
    </row>
    <row r="51" spans="1:16" ht="12.75">
      <c r="A51" s="28">
        <v>22</v>
      </c>
      <c r="B51" s="24" t="s">
        <v>218</v>
      </c>
      <c r="C51" s="24" t="s">
        <v>216</v>
      </c>
      <c r="D51" s="28">
        <v>132</v>
      </c>
      <c r="E51" s="40">
        <v>1.63</v>
      </c>
      <c r="F51" s="40">
        <f t="shared" si="3"/>
        <v>3.26</v>
      </c>
      <c r="G51" s="63">
        <v>18</v>
      </c>
      <c r="H51" s="63">
        <v>7</v>
      </c>
      <c r="I51" s="28">
        <v>2003</v>
      </c>
      <c r="J51" s="77"/>
      <c r="K51" s="42">
        <f t="shared" si="4"/>
        <v>3.26</v>
      </c>
      <c r="L51" s="42">
        <f t="shared" si="5"/>
        <v>0</v>
      </c>
      <c r="P51" s="24" t="s">
        <v>294</v>
      </c>
    </row>
    <row r="52" spans="1:16" ht="25.5">
      <c r="A52" s="28">
        <v>23</v>
      </c>
      <c r="B52" s="76" t="s">
        <v>228</v>
      </c>
      <c r="C52" s="24" t="s">
        <v>216</v>
      </c>
      <c r="D52" s="28">
        <v>132</v>
      </c>
      <c r="E52" s="40">
        <f>8.014+0.6</f>
        <v>8.613999999999999</v>
      </c>
      <c r="F52" s="40">
        <f t="shared" si="3"/>
        <v>8.613999999999999</v>
      </c>
      <c r="G52" s="63">
        <v>18</v>
      </c>
      <c r="H52" s="63">
        <v>7</v>
      </c>
      <c r="I52" s="28">
        <v>1969</v>
      </c>
      <c r="J52" s="77"/>
      <c r="K52" s="42">
        <f t="shared" si="4"/>
        <v>0</v>
      </c>
      <c r="L52" s="42">
        <f t="shared" si="5"/>
        <v>8.613999999999999</v>
      </c>
      <c r="P52" s="24" t="s">
        <v>297</v>
      </c>
    </row>
    <row r="53" spans="1:12" ht="25.5">
      <c r="A53" s="28">
        <v>24</v>
      </c>
      <c r="B53" s="76" t="s">
        <v>251</v>
      </c>
      <c r="C53" s="24" t="s">
        <v>216</v>
      </c>
      <c r="D53" s="28">
        <v>132</v>
      </c>
      <c r="E53" s="40">
        <v>4.6</v>
      </c>
      <c r="F53" s="40">
        <f t="shared" si="3"/>
        <v>4.6</v>
      </c>
      <c r="G53" s="63">
        <v>21</v>
      </c>
      <c r="H53" s="63">
        <v>2</v>
      </c>
      <c r="I53" s="28">
        <v>2008</v>
      </c>
      <c r="J53" s="77"/>
      <c r="K53" s="42">
        <f>IF(F53=2*E53,F53,0)</f>
        <v>0</v>
      </c>
      <c r="L53" s="42">
        <f>IF(F53=E53,F53,0)</f>
        <v>4.6</v>
      </c>
    </row>
    <row r="54" spans="1:16" ht="25.5">
      <c r="A54" s="28">
        <v>25</v>
      </c>
      <c r="B54" s="76" t="s">
        <v>314</v>
      </c>
      <c r="C54" s="24" t="s">
        <v>216</v>
      </c>
      <c r="D54" s="28">
        <v>132</v>
      </c>
      <c r="E54" s="40">
        <v>35.1225</v>
      </c>
      <c r="F54" s="40">
        <f t="shared" si="3"/>
        <v>35.1225</v>
      </c>
      <c r="G54" s="63">
        <v>31</v>
      </c>
      <c r="H54" s="63">
        <v>8</v>
      </c>
      <c r="I54" s="28">
        <v>1996</v>
      </c>
      <c r="J54" s="77"/>
      <c r="K54" s="42">
        <f t="shared" si="4"/>
        <v>0</v>
      </c>
      <c r="L54" s="42">
        <f t="shared" si="5"/>
        <v>35.1225</v>
      </c>
      <c r="P54" s="24" t="s">
        <v>290</v>
      </c>
    </row>
    <row r="55" spans="1:12" ht="12.75">
      <c r="A55" s="28">
        <v>26</v>
      </c>
      <c r="B55" s="24" t="s">
        <v>118</v>
      </c>
      <c r="C55" s="24" t="s">
        <v>216</v>
      </c>
      <c r="D55" s="28">
        <v>132</v>
      </c>
      <c r="E55" s="40">
        <v>19.345</v>
      </c>
      <c r="F55" s="40">
        <f t="shared" si="3"/>
        <v>19.345</v>
      </c>
      <c r="G55" s="63">
        <v>15</v>
      </c>
      <c r="H55" s="63">
        <v>1</v>
      </c>
      <c r="I55" s="28">
        <v>2005</v>
      </c>
      <c r="J55" s="77"/>
      <c r="K55" s="42">
        <f t="shared" si="4"/>
        <v>0</v>
      </c>
      <c r="L55" s="42">
        <f t="shared" si="5"/>
        <v>19.345</v>
      </c>
    </row>
    <row r="56" spans="1:16" ht="12.75">
      <c r="A56" s="28">
        <v>27</v>
      </c>
      <c r="B56" s="24" t="s">
        <v>316</v>
      </c>
      <c r="C56" s="24" t="s">
        <v>216</v>
      </c>
      <c r="D56" s="28">
        <v>132</v>
      </c>
      <c r="E56" s="40">
        <v>37.116</v>
      </c>
      <c r="F56" s="40">
        <f t="shared" si="3"/>
        <v>37.116</v>
      </c>
      <c r="G56" s="63">
        <v>7</v>
      </c>
      <c r="H56" s="63">
        <v>1</v>
      </c>
      <c r="I56" s="28">
        <v>1994</v>
      </c>
      <c r="J56" s="77"/>
      <c r="K56" s="42">
        <f t="shared" si="4"/>
        <v>0</v>
      </c>
      <c r="L56" s="42">
        <f t="shared" si="5"/>
        <v>37.116</v>
      </c>
      <c r="P56" s="24" t="s">
        <v>291</v>
      </c>
    </row>
    <row r="57" spans="1:12" ht="12.75">
      <c r="A57" s="28">
        <v>28</v>
      </c>
      <c r="B57" s="24" t="s">
        <v>226</v>
      </c>
      <c r="C57" s="24" t="s">
        <v>198</v>
      </c>
      <c r="D57" s="28">
        <v>132</v>
      </c>
      <c r="E57" s="40">
        <v>0.48</v>
      </c>
      <c r="F57" s="40">
        <f t="shared" si="3"/>
        <v>0.96</v>
      </c>
      <c r="G57" s="63">
        <v>24</v>
      </c>
      <c r="H57" s="63">
        <v>4</v>
      </c>
      <c r="I57" s="28">
        <v>2007</v>
      </c>
      <c r="J57" s="77"/>
      <c r="K57" s="42">
        <f t="shared" si="4"/>
        <v>0.96</v>
      </c>
      <c r="L57" s="42">
        <f t="shared" si="5"/>
        <v>0</v>
      </c>
    </row>
    <row r="58" spans="1:16" ht="12.75">
      <c r="A58" s="28">
        <v>29</v>
      </c>
      <c r="B58" s="24" t="s">
        <v>224</v>
      </c>
      <c r="C58" s="24" t="s">
        <v>216</v>
      </c>
      <c r="D58" s="28">
        <v>132</v>
      </c>
      <c r="E58" s="40">
        <v>25.815</v>
      </c>
      <c r="F58" s="40">
        <f t="shared" si="3"/>
        <v>25.815</v>
      </c>
      <c r="G58" s="63">
        <v>19</v>
      </c>
      <c r="H58" s="63">
        <v>12</v>
      </c>
      <c r="I58" s="28">
        <v>2006</v>
      </c>
      <c r="J58" s="28"/>
      <c r="K58" s="42">
        <f t="shared" si="4"/>
        <v>0</v>
      </c>
      <c r="L58" s="42">
        <f t="shared" si="5"/>
        <v>25.815</v>
      </c>
      <c r="P58" s="24" t="s">
        <v>292</v>
      </c>
    </row>
    <row r="59" spans="1:16" ht="25.5">
      <c r="A59" s="28">
        <v>30</v>
      </c>
      <c r="B59" s="76" t="s">
        <v>315</v>
      </c>
      <c r="C59" s="76" t="s">
        <v>216</v>
      </c>
      <c r="D59" s="28">
        <v>132</v>
      </c>
      <c r="E59" s="40">
        <v>63.11</v>
      </c>
      <c r="F59" s="40">
        <f t="shared" si="3"/>
        <v>126.22</v>
      </c>
      <c r="G59" s="63">
        <v>29</v>
      </c>
      <c r="H59" s="63">
        <v>8</v>
      </c>
      <c r="I59" s="28">
        <v>1979</v>
      </c>
      <c r="J59" s="77"/>
      <c r="K59" s="42">
        <f t="shared" si="4"/>
        <v>126.22</v>
      </c>
      <c r="L59" s="42">
        <f t="shared" si="5"/>
        <v>0</v>
      </c>
      <c r="P59" s="24" t="s">
        <v>293</v>
      </c>
    </row>
    <row r="60" spans="1:13" s="48" customFormat="1" ht="12.75">
      <c r="A60" s="28">
        <v>31</v>
      </c>
      <c r="B60" s="48" t="s">
        <v>192</v>
      </c>
      <c r="C60" s="48" t="s">
        <v>198</v>
      </c>
      <c r="D60" s="28">
        <v>132</v>
      </c>
      <c r="E60" s="50">
        <v>1</v>
      </c>
      <c r="F60" s="50">
        <f>IF(ISERROR(FIND("DC",B60)),E60,2*E60)</f>
        <v>2</v>
      </c>
      <c r="G60" s="72">
        <v>15</v>
      </c>
      <c r="H60" s="72">
        <v>2</v>
      </c>
      <c r="I60" s="49">
        <v>1999</v>
      </c>
      <c r="K60" s="52">
        <f>IF(F60=2*E60,F60,0)</f>
        <v>2</v>
      </c>
      <c r="L60" s="52">
        <f>IF(F60=E60,F60,0)</f>
        <v>0</v>
      </c>
      <c r="M60" s="117"/>
    </row>
    <row r="61" spans="1:16" ht="12.75">
      <c r="A61" s="28">
        <v>32</v>
      </c>
      <c r="B61" s="24" t="s">
        <v>317</v>
      </c>
      <c r="C61" s="24" t="s">
        <v>216</v>
      </c>
      <c r="D61" s="28">
        <v>132</v>
      </c>
      <c r="E61" s="40">
        <v>34.913</v>
      </c>
      <c r="F61" s="40">
        <f t="shared" si="3"/>
        <v>69.826</v>
      </c>
      <c r="G61" s="63"/>
      <c r="H61" s="63"/>
      <c r="I61" s="28">
        <v>1980</v>
      </c>
      <c r="J61" s="28"/>
      <c r="K61" s="42">
        <f t="shared" si="4"/>
        <v>69.826</v>
      </c>
      <c r="L61" s="42">
        <f t="shared" si="5"/>
        <v>0</v>
      </c>
      <c r="P61" s="24" t="s">
        <v>296</v>
      </c>
    </row>
    <row r="62" spans="1:16" ht="12.75">
      <c r="A62" s="28">
        <v>33</v>
      </c>
      <c r="B62" s="24" t="s">
        <v>321</v>
      </c>
      <c r="C62" s="24" t="s">
        <v>216</v>
      </c>
      <c r="D62" s="28">
        <v>132</v>
      </c>
      <c r="E62" s="40">
        <v>19.5</v>
      </c>
      <c r="F62" s="40">
        <f t="shared" si="3"/>
        <v>19.5</v>
      </c>
      <c r="G62" s="63"/>
      <c r="H62" s="63"/>
      <c r="I62" s="28">
        <v>1997</v>
      </c>
      <c r="J62" s="28"/>
      <c r="K62" s="42">
        <f t="shared" si="4"/>
        <v>0</v>
      </c>
      <c r="L62" s="42">
        <f t="shared" si="5"/>
        <v>19.5</v>
      </c>
      <c r="P62" s="24" t="s">
        <v>295</v>
      </c>
    </row>
    <row r="63" spans="1:16" ht="12.75">
      <c r="A63" s="28">
        <v>34</v>
      </c>
      <c r="B63" s="24" t="s">
        <v>52</v>
      </c>
      <c r="C63" s="24" t="s">
        <v>211</v>
      </c>
      <c r="D63" s="28">
        <v>132</v>
      </c>
      <c r="E63" s="40">
        <v>69</v>
      </c>
      <c r="F63" s="40">
        <f t="shared" si="3"/>
        <v>69</v>
      </c>
      <c r="G63" s="63">
        <v>8</v>
      </c>
      <c r="H63" s="63">
        <v>8</v>
      </c>
      <c r="I63" s="28">
        <v>1982</v>
      </c>
      <c r="J63" s="77"/>
      <c r="K63" s="42">
        <f t="shared" si="4"/>
        <v>0</v>
      </c>
      <c r="L63" s="42">
        <f t="shared" si="5"/>
        <v>69</v>
      </c>
      <c r="P63" s="24" t="s">
        <v>326</v>
      </c>
    </row>
    <row r="64" spans="1:16" ht="12.75">
      <c r="A64" s="28">
        <v>35</v>
      </c>
      <c r="B64" s="24" t="s">
        <v>53</v>
      </c>
      <c r="C64" s="24" t="s">
        <v>211</v>
      </c>
      <c r="D64" s="28">
        <v>132</v>
      </c>
      <c r="E64" s="40">
        <v>11.23</v>
      </c>
      <c r="F64" s="40">
        <f t="shared" si="3"/>
        <v>11.23</v>
      </c>
      <c r="G64" s="63">
        <v>15</v>
      </c>
      <c r="H64" s="63">
        <v>12</v>
      </c>
      <c r="I64" s="28">
        <v>2002</v>
      </c>
      <c r="J64" s="77"/>
      <c r="K64" s="42">
        <f t="shared" si="4"/>
        <v>0</v>
      </c>
      <c r="L64" s="42">
        <f t="shared" si="5"/>
        <v>11.23</v>
      </c>
      <c r="P64" s="24" t="s">
        <v>326</v>
      </c>
    </row>
    <row r="65" spans="1:16" ht="12.75">
      <c r="A65" s="28">
        <v>36</v>
      </c>
      <c r="B65" s="24" t="s">
        <v>54</v>
      </c>
      <c r="C65" s="24" t="s">
        <v>211</v>
      </c>
      <c r="D65" s="28">
        <v>132</v>
      </c>
      <c r="E65" s="40">
        <v>57.6</v>
      </c>
      <c r="F65" s="40">
        <f t="shared" si="3"/>
        <v>57.6</v>
      </c>
      <c r="G65" s="63">
        <v>29</v>
      </c>
      <c r="H65" s="63">
        <v>8</v>
      </c>
      <c r="I65" s="28">
        <v>1984</v>
      </c>
      <c r="J65" s="77"/>
      <c r="K65" s="42">
        <f t="shared" si="4"/>
        <v>0</v>
      </c>
      <c r="L65" s="42">
        <f t="shared" si="5"/>
        <v>57.6</v>
      </c>
      <c r="P65" s="24" t="s">
        <v>328</v>
      </c>
    </row>
    <row r="66" spans="1:12" ht="12.75">
      <c r="A66" s="28">
        <v>37</v>
      </c>
      <c r="B66" s="24" t="s">
        <v>231</v>
      </c>
      <c r="C66" s="24" t="s">
        <v>216</v>
      </c>
      <c r="D66" s="28">
        <v>132</v>
      </c>
      <c r="E66" s="40">
        <v>4.888</v>
      </c>
      <c r="F66" s="40">
        <f t="shared" si="3"/>
        <v>9.776</v>
      </c>
      <c r="G66" s="63">
        <v>31</v>
      </c>
      <c r="H66" s="63">
        <v>3</v>
      </c>
      <c r="I66" s="28">
        <v>2006</v>
      </c>
      <c r="J66" s="76"/>
      <c r="K66" s="42">
        <f t="shared" si="4"/>
        <v>9.776</v>
      </c>
      <c r="L66" s="42">
        <f t="shared" si="5"/>
        <v>0</v>
      </c>
    </row>
    <row r="67" spans="1:12" ht="12.75">
      <c r="A67" s="28">
        <v>38</v>
      </c>
      <c r="B67" s="24" t="s">
        <v>207</v>
      </c>
      <c r="C67" s="24" t="s">
        <v>198</v>
      </c>
      <c r="D67" s="28">
        <v>132</v>
      </c>
      <c r="E67" s="40">
        <v>3.55</v>
      </c>
      <c r="F67" s="40">
        <f t="shared" si="3"/>
        <v>3.55</v>
      </c>
      <c r="G67" s="63">
        <v>8</v>
      </c>
      <c r="H67" s="63">
        <v>11</v>
      </c>
      <c r="I67" s="28">
        <v>2007</v>
      </c>
      <c r="J67" s="77"/>
      <c r="K67" s="42">
        <f t="shared" si="4"/>
        <v>0</v>
      </c>
      <c r="L67" s="42">
        <f t="shared" si="5"/>
        <v>3.55</v>
      </c>
    </row>
    <row r="68" spans="1:12" ht="12.75">
      <c r="A68" s="28">
        <v>39</v>
      </c>
      <c r="B68" s="24" t="s">
        <v>206</v>
      </c>
      <c r="C68" s="24" t="s">
        <v>198</v>
      </c>
      <c r="D68" s="28">
        <v>132</v>
      </c>
      <c r="E68" s="40">
        <v>7.468</v>
      </c>
      <c r="F68" s="40">
        <f>IF(ISERROR(FIND("DC",B68)),E68,2*E68)</f>
        <v>7.468</v>
      </c>
      <c r="G68" s="63">
        <v>14</v>
      </c>
      <c r="H68" s="63">
        <v>11</v>
      </c>
      <c r="I68" s="28">
        <v>2007</v>
      </c>
      <c r="J68" s="77"/>
      <c r="K68" s="42">
        <f>IF(F68=2*E68,F68,0)</f>
        <v>0</v>
      </c>
      <c r="L68" s="42">
        <f>IF(F68=E68,F68,0)</f>
        <v>7.468</v>
      </c>
    </row>
    <row r="69" spans="1:12" ht="12.75">
      <c r="A69" s="28">
        <v>40</v>
      </c>
      <c r="B69" s="24" t="s">
        <v>225</v>
      </c>
      <c r="C69" s="24" t="s">
        <v>198</v>
      </c>
      <c r="D69" s="28">
        <v>132</v>
      </c>
      <c r="E69" s="40">
        <v>4.9</v>
      </c>
      <c r="F69" s="40">
        <f>IF(ISERROR(FIND("DC",B69)),E69,2*E69)</f>
        <v>4.9</v>
      </c>
      <c r="G69" s="63">
        <v>9</v>
      </c>
      <c r="H69" s="63">
        <v>6</v>
      </c>
      <c r="I69" s="28">
        <v>2005</v>
      </c>
      <c r="J69" s="77"/>
      <c r="K69" s="42">
        <f>IF(F69=2*E69,F69,0)</f>
        <v>0</v>
      </c>
      <c r="L69" s="42">
        <f>IF(F69=E69,F69,0)</f>
        <v>4.9</v>
      </c>
    </row>
    <row r="70" spans="1:12" ht="12.75">
      <c r="A70" s="28">
        <v>41</v>
      </c>
      <c r="B70" s="24" t="s">
        <v>203</v>
      </c>
      <c r="C70" s="24" t="s">
        <v>198</v>
      </c>
      <c r="D70" s="28">
        <v>132</v>
      </c>
      <c r="E70" s="40">
        <v>6.488</v>
      </c>
      <c r="F70" s="40">
        <f t="shared" si="3"/>
        <v>6.488</v>
      </c>
      <c r="G70" s="63">
        <v>7</v>
      </c>
      <c r="H70" s="63">
        <v>12</v>
      </c>
      <c r="I70" s="28">
        <v>2003</v>
      </c>
      <c r="J70" s="77"/>
      <c r="K70" s="42">
        <f t="shared" si="4"/>
        <v>0</v>
      </c>
      <c r="L70" s="42">
        <f t="shared" si="5"/>
        <v>6.488</v>
      </c>
    </row>
    <row r="71" spans="1:12" ht="25.5">
      <c r="A71" s="28">
        <v>42</v>
      </c>
      <c r="B71" s="76" t="s">
        <v>246</v>
      </c>
      <c r="C71" s="24" t="s">
        <v>198</v>
      </c>
      <c r="D71" s="28">
        <v>132</v>
      </c>
      <c r="E71" s="40">
        <v>1.735</v>
      </c>
      <c r="F71" s="40">
        <f t="shared" si="3"/>
        <v>3.47</v>
      </c>
      <c r="G71" s="63">
        <v>27</v>
      </c>
      <c r="H71" s="63">
        <v>11</v>
      </c>
      <c r="I71" s="28">
        <v>2007</v>
      </c>
      <c r="J71" s="77"/>
      <c r="K71" s="42">
        <f t="shared" si="4"/>
        <v>3.47</v>
      </c>
      <c r="L71" s="42">
        <f t="shared" si="5"/>
        <v>0</v>
      </c>
    </row>
    <row r="72" spans="1:12" ht="25.5">
      <c r="A72" s="28">
        <v>43</v>
      </c>
      <c r="B72" s="76" t="s">
        <v>252</v>
      </c>
      <c r="C72" s="24" t="s">
        <v>198</v>
      </c>
      <c r="D72" s="28">
        <v>132</v>
      </c>
      <c r="E72" s="40">
        <v>1.735</v>
      </c>
      <c r="F72" s="40">
        <f t="shared" si="3"/>
        <v>3.47</v>
      </c>
      <c r="G72" s="63">
        <v>27</v>
      </c>
      <c r="H72" s="63">
        <v>11</v>
      </c>
      <c r="I72" s="28">
        <v>2007</v>
      </c>
      <c r="J72" s="77"/>
      <c r="K72" s="42">
        <f t="shared" si="4"/>
        <v>3.47</v>
      </c>
      <c r="L72" s="42">
        <f t="shared" si="5"/>
        <v>0</v>
      </c>
    </row>
    <row r="73" spans="1:16" ht="12.75">
      <c r="A73" s="28">
        <v>44</v>
      </c>
      <c r="B73" s="24" t="s">
        <v>55</v>
      </c>
      <c r="C73" s="24" t="s">
        <v>211</v>
      </c>
      <c r="D73" s="28">
        <v>132</v>
      </c>
      <c r="E73" s="40">
        <v>30</v>
      </c>
      <c r="F73" s="40">
        <f t="shared" si="3"/>
        <v>60</v>
      </c>
      <c r="G73" s="63">
        <v>24</v>
      </c>
      <c r="H73" s="63">
        <v>6</v>
      </c>
      <c r="I73" s="28">
        <v>1998</v>
      </c>
      <c r="J73" s="3"/>
      <c r="K73" s="42">
        <f t="shared" si="4"/>
        <v>60</v>
      </c>
      <c r="L73" s="42">
        <f t="shared" si="5"/>
        <v>0</v>
      </c>
      <c r="P73" s="24" t="s">
        <v>327</v>
      </c>
    </row>
    <row r="74" spans="1:12" ht="12.75">
      <c r="A74" s="28">
        <v>45</v>
      </c>
      <c r="B74" s="24" t="s">
        <v>258</v>
      </c>
      <c r="C74" s="24" t="s">
        <v>216</v>
      </c>
      <c r="D74" s="28">
        <v>132</v>
      </c>
      <c r="E74" s="40">
        <v>15.869</v>
      </c>
      <c r="F74" s="40">
        <f t="shared" si="3"/>
        <v>31.738</v>
      </c>
      <c r="G74" s="63">
        <v>26</v>
      </c>
      <c r="H74" s="63">
        <v>3</v>
      </c>
      <c r="I74" s="28">
        <v>2008</v>
      </c>
      <c r="J74" s="76"/>
      <c r="K74" s="42">
        <f t="shared" si="4"/>
        <v>31.738</v>
      </c>
      <c r="L74" s="42">
        <f t="shared" si="5"/>
        <v>0</v>
      </c>
    </row>
    <row r="75" spans="1:12" ht="12.75">
      <c r="A75" s="28">
        <v>46</v>
      </c>
      <c r="B75" s="24" t="s">
        <v>384</v>
      </c>
      <c r="C75" s="24" t="s">
        <v>198</v>
      </c>
      <c r="D75" s="28">
        <v>132</v>
      </c>
      <c r="E75" s="40">
        <v>23</v>
      </c>
      <c r="F75" s="40">
        <f t="shared" si="3"/>
        <v>46</v>
      </c>
      <c r="G75" s="63">
        <v>5</v>
      </c>
      <c r="H75" s="63">
        <v>10</v>
      </c>
      <c r="I75" s="28">
        <v>2009</v>
      </c>
      <c r="J75" s="76"/>
      <c r="K75" s="42">
        <f t="shared" si="4"/>
        <v>46</v>
      </c>
      <c r="L75" s="42">
        <f t="shared" si="5"/>
        <v>0</v>
      </c>
    </row>
    <row r="76" spans="1:12" ht="12.75">
      <c r="A76" s="28">
        <v>47</v>
      </c>
      <c r="B76" s="24" t="s">
        <v>320</v>
      </c>
      <c r="C76" s="24" t="s">
        <v>216</v>
      </c>
      <c r="D76" s="28">
        <v>132</v>
      </c>
      <c r="E76" s="40">
        <v>7.171</v>
      </c>
      <c r="F76" s="40">
        <f t="shared" si="3"/>
        <v>14.342</v>
      </c>
      <c r="G76" s="63"/>
      <c r="H76" s="63"/>
      <c r="I76" s="28">
        <v>2000</v>
      </c>
      <c r="J76" s="76"/>
      <c r="K76" s="42">
        <f t="shared" si="4"/>
        <v>14.342</v>
      </c>
      <c r="L76" s="42">
        <f t="shared" si="5"/>
        <v>0</v>
      </c>
    </row>
    <row r="77" spans="1:16" ht="12.75">
      <c r="A77" s="28">
        <v>48</v>
      </c>
      <c r="B77" s="24" t="s">
        <v>319</v>
      </c>
      <c r="C77" s="24" t="s">
        <v>216</v>
      </c>
      <c r="D77" s="28">
        <v>132</v>
      </c>
      <c r="E77" s="40">
        <v>6.2</v>
      </c>
      <c r="F77" s="40">
        <f t="shared" si="3"/>
        <v>12.4</v>
      </c>
      <c r="G77" s="63">
        <v>29</v>
      </c>
      <c r="H77" s="63">
        <v>9</v>
      </c>
      <c r="I77" s="28">
        <v>2000</v>
      </c>
      <c r="J77" s="77"/>
      <c r="K77" s="42">
        <f t="shared" si="4"/>
        <v>12.4</v>
      </c>
      <c r="L77" s="42">
        <f t="shared" si="5"/>
        <v>0</v>
      </c>
      <c r="P77" s="24" t="s">
        <v>296</v>
      </c>
    </row>
    <row r="78" spans="1:16" ht="12.75">
      <c r="A78" s="28">
        <v>49</v>
      </c>
      <c r="B78" s="24" t="s">
        <v>318</v>
      </c>
      <c r="C78" s="24" t="s">
        <v>216</v>
      </c>
      <c r="D78" s="28">
        <v>132</v>
      </c>
      <c r="E78" s="40">
        <v>7.65</v>
      </c>
      <c r="F78" s="40">
        <f t="shared" si="3"/>
        <v>15.3</v>
      </c>
      <c r="G78" s="63">
        <v>29</v>
      </c>
      <c r="H78" s="63">
        <v>8</v>
      </c>
      <c r="I78" s="28">
        <v>2001</v>
      </c>
      <c r="J78" s="77"/>
      <c r="K78" s="42">
        <f t="shared" si="4"/>
        <v>15.3</v>
      </c>
      <c r="L78" s="42">
        <f t="shared" si="5"/>
        <v>0</v>
      </c>
      <c r="P78" s="24" t="s">
        <v>296</v>
      </c>
    </row>
    <row r="79" spans="1:12" ht="25.5">
      <c r="A79" s="28">
        <v>50</v>
      </c>
      <c r="B79" s="76" t="s">
        <v>378</v>
      </c>
      <c r="C79" s="24" t="s">
        <v>216</v>
      </c>
      <c r="D79" s="28">
        <v>132</v>
      </c>
      <c r="E79" s="40">
        <v>11.798</v>
      </c>
      <c r="F79" s="40">
        <f t="shared" si="3"/>
        <v>23.596</v>
      </c>
      <c r="G79" s="63">
        <v>31</v>
      </c>
      <c r="H79" s="63">
        <v>3</v>
      </c>
      <c r="I79" s="28">
        <v>2009</v>
      </c>
      <c r="J79" s="77"/>
      <c r="K79" s="42">
        <f t="shared" si="4"/>
        <v>23.596</v>
      </c>
      <c r="L79" s="42">
        <f t="shared" si="5"/>
        <v>0</v>
      </c>
    </row>
    <row r="80" spans="1:16" ht="12.75">
      <c r="A80" s="28">
        <v>51</v>
      </c>
      <c r="B80" s="24" t="s">
        <v>215</v>
      </c>
      <c r="C80" s="24" t="s">
        <v>211</v>
      </c>
      <c r="D80" s="28">
        <v>132</v>
      </c>
      <c r="E80" s="40">
        <v>1.33</v>
      </c>
      <c r="F80" s="40">
        <f>IF(ISERROR(FIND("DC",B80)),E80,2*E80)</f>
        <v>1.33</v>
      </c>
      <c r="G80" s="63">
        <v>28</v>
      </c>
      <c r="H80" s="63">
        <v>1</v>
      </c>
      <c r="I80" s="28">
        <v>2000</v>
      </c>
      <c r="J80" s="77"/>
      <c r="K80" s="42">
        <f>IF(F80=2*E80,F80,0)</f>
        <v>0</v>
      </c>
      <c r="L80" s="42">
        <f>IF(F80=E80,F80,0)</f>
        <v>1.33</v>
      </c>
      <c r="P80" s="24" t="s">
        <v>329</v>
      </c>
    </row>
    <row r="81" spans="1:12" ht="12.75">
      <c r="A81" s="28">
        <v>52</v>
      </c>
      <c r="B81" s="24" t="s">
        <v>232</v>
      </c>
      <c r="C81" s="24" t="s">
        <v>216</v>
      </c>
      <c r="D81" s="28">
        <v>132</v>
      </c>
      <c r="E81" s="40">
        <v>8.78</v>
      </c>
      <c r="F81" s="40">
        <f>IF(ISERROR(FIND("DC",B81)),E81,2*E81)</f>
        <v>17.56</v>
      </c>
      <c r="G81" s="63">
        <v>12</v>
      </c>
      <c r="H81" s="63">
        <v>4</v>
      </c>
      <c r="I81" s="28">
        <v>2007</v>
      </c>
      <c r="J81" s="76"/>
      <c r="K81" s="42">
        <f>IF(F81=2*E81,F81,0)</f>
        <v>17.56</v>
      </c>
      <c r="L81" s="42">
        <f>IF(F81=E81,F81,0)</f>
        <v>0</v>
      </c>
    </row>
    <row r="82" spans="1:12" ht="12.75">
      <c r="A82" s="28">
        <v>53</v>
      </c>
      <c r="B82" s="24" t="s">
        <v>56</v>
      </c>
      <c r="C82" s="24" t="s">
        <v>198</v>
      </c>
      <c r="D82" s="28">
        <v>132</v>
      </c>
      <c r="E82" s="40">
        <v>3</v>
      </c>
      <c r="F82" s="40">
        <f t="shared" si="3"/>
        <v>3</v>
      </c>
      <c r="G82" s="63"/>
      <c r="H82" s="63"/>
      <c r="I82" s="28">
        <v>1968</v>
      </c>
      <c r="J82" s="77"/>
      <c r="K82" s="42">
        <f t="shared" si="4"/>
        <v>0</v>
      </c>
      <c r="L82" s="42">
        <f t="shared" si="5"/>
        <v>3</v>
      </c>
    </row>
    <row r="83" spans="1:12" ht="12.75">
      <c r="A83" s="28">
        <v>54</v>
      </c>
      <c r="B83" s="24" t="s">
        <v>201</v>
      </c>
      <c r="C83" s="24" t="s">
        <v>198</v>
      </c>
      <c r="D83" s="28">
        <v>132</v>
      </c>
      <c r="E83" s="40">
        <v>3</v>
      </c>
      <c r="F83" s="40">
        <f t="shared" si="3"/>
        <v>6</v>
      </c>
      <c r="G83" s="63"/>
      <c r="H83" s="63"/>
      <c r="I83" s="28" t="s">
        <v>202</v>
      </c>
      <c r="J83" s="77"/>
      <c r="K83" s="42">
        <f t="shared" si="4"/>
        <v>6</v>
      </c>
      <c r="L83" s="42">
        <f t="shared" si="5"/>
        <v>0</v>
      </c>
    </row>
    <row r="84" spans="1:13" s="14" customFormat="1" ht="15">
      <c r="A84" s="12"/>
      <c r="B84" s="13" t="s">
        <v>2</v>
      </c>
      <c r="C84" s="13"/>
      <c r="D84" s="13"/>
      <c r="E84" s="30">
        <f>SUM(E30:E83)</f>
        <v>1024.4755000000002</v>
      </c>
      <c r="F84" s="30">
        <f>SUM(F30:F83)</f>
        <v>1292.2065000000005</v>
      </c>
      <c r="G84" s="58"/>
      <c r="H84" s="58"/>
      <c r="I84" s="12"/>
      <c r="J84" s="44"/>
      <c r="K84" s="30">
        <f>SUM(K30:K83)</f>
        <v>535.462</v>
      </c>
      <c r="L84" s="30">
        <f>SUM(L30:L83)</f>
        <v>756.7445</v>
      </c>
      <c r="M84" s="68"/>
    </row>
    <row r="86" ht="12.75">
      <c r="F86" s="42"/>
    </row>
    <row r="88" ht="12.75">
      <c r="F88" s="42"/>
    </row>
  </sheetData>
  <sheetProtection sheet="1" objects="1" scenarios="1"/>
  <mergeCells count="2">
    <mergeCell ref="A1:B1"/>
    <mergeCell ref="G2:I2"/>
  </mergeCells>
  <printOptions gridLines="1"/>
  <pageMargins left="0.59" right="0.51" top="0.73" bottom="0.8" header="0.5118110236220472" footer="0.5118110236220472"/>
  <pageSetup horizontalDpi="300" verticalDpi="300" orientation="portrait" scale="85" r:id="rId3"/>
  <headerFooter alignWithMargins="0"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6.7109375" style="49" bestFit="1" customWidth="1"/>
    <col min="2" max="2" width="43.7109375" style="48" bestFit="1" customWidth="1"/>
    <col min="3" max="3" width="10.7109375" style="48" customWidth="1"/>
    <col min="4" max="4" width="10.140625" style="49" hidden="1" customWidth="1"/>
    <col min="5" max="5" width="13.140625" style="52" bestFit="1" customWidth="1"/>
    <col min="6" max="6" width="11.140625" style="52" bestFit="1" customWidth="1"/>
    <col min="7" max="8" width="3.00390625" style="71" hidden="1" customWidth="1"/>
    <col min="9" max="9" width="12.140625" style="48" customWidth="1"/>
    <col min="10" max="10" width="13.8515625" style="48" bestFit="1" customWidth="1"/>
    <col min="11" max="11" width="11.28125" style="52" bestFit="1" customWidth="1"/>
    <col min="12" max="12" width="10.8515625" style="52" bestFit="1" customWidth="1"/>
    <col min="13" max="13" width="9.7109375" style="117" customWidth="1"/>
    <col min="14" max="14" width="14.140625" style="48" bestFit="1" customWidth="1"/>
    <col min="15" max="15" width="14.57421875" style="48" bestFit="1" customWidth="1"/>
    <col min="16" max="16" width="13.7109375" style="48" bestFit="1" customWidth="1"/>
    <col min="17" max="16384" width="8.8515625" style="48" customWidth="1"/>
  </cols>
  <sheetData>
    <row r="1" spans="1:13" s="9" customFormat="1" ht="12.75">
      <c r="A1" s="133" t="s">
        <v>6</v>
      </c>
      <c r="B1" s="133"/>
      <c r="C1" s="65"/>
      <c r="D1" s="128"/>
      <c r="E1" s="25"/>
      <c r="F1" s="25"/>
      <c r="G1" s="70"/>
      <c r="H1" s="70"/>
      <c r="J1" s="9" t="s">
        <v>0</v>
      </c>
      <c r="K1" s="25"/>
      <c r="L1" s="25"/>
      <c r="M1" s="118"/>
    </row>
    <row r="2" spans="1:16" s="51" customFormat="1" ht="30" customHeight="1">
      <c r="A2" s="8" t="s">
        <v>8</v>
      </c>
      <c r="B2" s="23" t="s">
        <v>171</v>
      </c>
      <c r="C2" s="8" t="s">
        <v>126</v>
      </c>
      <c r="D2" s="8" t="s">
        <v>349</v>
      </c>
      <c r="E2" s="32" t="s">
        <v>139</v>
      </c>
      <c r="F2" s="32" t="s">
        <v>129</v>
      </c>
      <c r="G2" s="132" t="s">
        <v>385</v>
      </c>
      <c r="H2" s="132"/>
      <c r="I2" s="132"/>
      <c r="J2" s="8" t="s">
        <v>7</v>
      </c>
      <c r="K2" s="43" t="s">
        <v>117</v>
      </c>
      <c r="L2" s="43" t="s">
        <v>16</v>
      </c>
      <c r="M2" s="116" t="s">
        <v>283</v>
      </c>
      <c r="N2" s="3" t="s">
        <v>260</v>
      </c>
      <c r="O2" s="3" t="s">
        <v>261</v>
      </c>
      <c r="P2" s="3" t="s">
        <v>262</v>
      </c>
    </row>
    <row r="3" spans="2:4" ht="15">
      <c r="B3" s="22" t="s">
        <v>4</v>
      </c>
      <c r="C3" s="22"/>
      <c r="D3" s="20"/>
    </row>
    <row r="4" spans="1:12" ht="25.5">
      <c r="A4" s="49">
        <v>1</v>
      </c>
      <c r="B4" s="84" t="s">
        <v>343</v>
      </c>
      <c r="C4" s="48" t="s">
        <v>193</v>
      </c>
      <c r="D4" s="49">
        <v>400</v>
      </c>
      <c r="E4" s="50">
        <v>241.5</v>
      </c>
      <c r="F4" s="50">
        <f>IF(ISERROR(FIND("DC",B4)),E4,2*E4)</f>
        <v>241.5</v>
      </c>
      <c r="G4" s="72"/>
      <c r="H4" s="72"/>
      <c r="I4" s="49">
        <v>1995</v>
      </c>
      <c r="J4" s="49"/>
      <c r="K4" s="52">
        <f>IF(F4=2*E4,F4,0)</f>
        <v>0</v>
      </c>
      <c r="L4" s="52">
        <f>IF(F4=E4,F4,0)</f>
        <v>241.5</v>
      </c>
    </row>
    <row r="5" spans="1:13" s="21" customFormat="1" ht="15">
      <c r="A5" s="19"/>
      <c r="B5" s="20" t="s">
        <v>2</v>
      </c>
      <c r="C5" s="20"/>
      <c r="D5" s="20"/>
      <c r="E5" s="26">
        <f>SUM(E4)</f>
        <v>241.5</v>
      </c>
      <c r="F5" s="26">
        <f>SUM(F4)</f>
        <v>241.5</v>
      </c>
      <c r="G5" s="73"/>
      <c r="H5" s="73"/>
      <c r="I5" s="19"/>
      <c r="K5" s="27">
        <f>SUM(K4)</f>
        <v>0</v>
      </c>
      <c r="L5" s="27">
        <f>SUM(L4)</f>
        <v>241.5</v>
      </c>
      <c r="M5" s="119"/>
    </row>
    <row r="6" spans="2:9" ht="15">
      <c r="B6" s="22" t="s">
        <v>1</v>
      </c>
      <c r="C6" s="22"/>
      <c r="D6" s="20"/>
      <c r="E6" s="50"/>
      <c r="F6" s="50"/>
      <c r="G6" s="72"/>
      <c r="H6" s="72"/>
      <c r="I6" s="49"/>
    </row>
    <row r="7" spans="1:12" ht="12.75">
      <c r="A7" s="49">
        <v>1</v>
      </c>
      <c r="B7" s="48" t="s">
        <v>377</v>
      </c>
      <c r="C7" s="48" t="s">
        <v>174</v>
      </c>
      <c r="D7" s="49">
        <v>220</v>
      </c>
      <c r="E7" s="50">
        <v>1.75</v>
      </c>
      <c r="F7" s="50">
        <f aca="true" t="shared" si="0" ref="F7:F15">IF(ISERROR(FIND("DC",B7)),E7,2*E7)</f>
        <v>3.5</v>
      </c>
      <c r="G7" s="72">
        <v>22</v>
      </c>
      <c r="H7" s="72">
        <v>10</v>
      </c>
      <c r="I7" s="49">
        <v>2008</v>
      </c>
      <c r="K7" s="52">
        <f>IF(F7=2*E7,F7,0)</f>
        <v>3.5</v>
      </c>
      <c r="L7" s="52">
        <f>IF(F7=E7,F7,0)</f>
        <v>0</v>
      </c>
    </row>
    <row r="8" spans="1:16" ht="51">
      <c r="A8" s="49">
        <v>2</v>
      </c>
      <c r="B8" s="48" t="s">
        <v>57</v>
      </c>
      <c r="C8" s="48" t="s">
        <v>174</v>
      </c>
      <c r="D8" s="49">
        <v>220</v>
      </c>
      <c r="E8" s="50">
        <v>6.384</v>
      </c>
      <c r="F8" s="50">
        <f t="shared" si="0"/>
        <v>12.768</v>
      </c>
      <c r="G8" s="72"/>
      <c r="H8" s="72"/>
      <c r="I8" s="51" t="s">
        <v>379</v>
      </c>
      <c r="J8" s="49"/>
      <c r="K8" s="52">
        <f aca="true" t="shared" si="1" ref="K8:K13">IF(F8=2*E8,F8,0)</f>
        <v>12.768</v>
      </c>
      <c r="L8" s="52">
        <f aca="true" t="shared" si="2" ref="L8:L13">IF(F8=E8,F8,0)</f>
        <v>0</v>
      </c>
      <c r="P8" s="48" t="s">
        <v>302</v>
      </c>
    </row>
    <row r="9" spans="1:12" ht="12.75">
      <c r="A9" s="49">
        <v>3</v>
      </c>
      <c r="B9" s="48" t="s">
        <v>58</v>
      </c>
      <c r="C9" s="48" t="s">
        <v>189</v>
      </c>
      <c r="D9" s="49">
        <v>220</v>
      </c>
      <c r="E9" s="50">
        <v>6</v>
      </c>
      <c r="F9" s="50">
        <f t="shared" si="0"/>
        <v>6</v>
      </c>
      <c r="G9" s="72">
        <v>1</v>
      </c>
      <c r="H9" s="72">
        <v>6</v>
      </c>
      <c r="I9" s="49">
        <v>2000</v>
      </c>
      <c r="J9" s="49"/>
      <c r="K9" s="52">
        <f t="shared" si="1"/>
        <v>0</v>
      </c>
      <c r="L9" s="52">
        <f t="shared" si="2"/>
        <v>6</v>
      </c>
    </row>
    <row r="10" spans="1:16" ht="51">
      <c r="A10" s="49">
        <v>4</v>
      </c>
      <c r="B10" s="48" t="s">
        <v>61</v>
      </c>
      <c r="C10" s="48" t="s">
        <v>174</v>
      </c>
      <c r="D10" s="49">
        <v>220</v>
      </c>
      <c r="E10" s="50">
        <v>137.894</v>
      </c>
      <c r="F10" s="50">
        <f t="shared" si="0"/>
        <v>275.788</v>
      </c>
      <c r="G10" s="72"/>
      <c r="H10" s="72"/>
      <c r="I10" s="51" t="s">
        <v>379</v>
      </c>
      <c r="J10" s="49"/>
      <c r="K10" s="52">
        <f t="shared" si="1"/>
        <v>275.788</v>
      </c>
      <c r="L10" s="52">
        <f t="shared" si="2"/>
        <v>0</v>
      </c>
      <c r="P10" s="48" t="s">
        <v>302</v>
      </c>
    </row>
    <row r="11" spans="1:12" ht="25.5">
      <c r="A11" s="49">
        <v>5</v>
      </c>
      <c r="B11" s="84" t="s">
        <v>177</v>
      </c>
      <c r="C11" s="48" t="s">
        <v>172</v>
      </c>
      <c r="D11" s="49">
        <v>220</v>
      </c>
      <c r="E11" s="50">
        <v>32</v>
      </c>
      <c r="F11" s="50">
        <f t="shared" si="0"/>
        <v>32</v>
      </c>
      <c r="G11" s="72"/>
      <c r="H11" s="72"/>
      <c r="I11" s="49">
        <v>1985</v>
      </c>
      <c r="J11" s="49"/>
      <c r="K11" s="52">
        <f t="shared" si="1"/>
        <v>0</v>
      </c>
      <c r="L11" s="52">
        <f t="shared" si="2"/>
        <v>32</v>
      </c>
    </row>
    <row r="12" spans="1:12" ht="12.75">
      <c r="A12" s="49">
        <v>6</v>
      </c>
      <c r="B12" s="48" t="s">
        <v>59</v>
      </c>
      <c r="C12" s="48" t="s">
        <v>172</v>
      </c>
      <c r="D12" s="49">
        <v>220</v>
      </c>
      <c r="E12" s="50">
        <v>15.5</v>
      </c>
      <c r="F12" s="50">
        <f t="shared" si="0"/>
        <v>15.5</v>
      </c>
      <c r="G12" s="72"/>
      <c r="H12" s="72"/>
      <c r="I12" s="49"/>
      <c r="J12" s="49"/>
      <c r="K12" s="52">
        <f t="shared" si="1"/>
        <v>0</v>
      </c>
      <c r="L12" s="52">
        <f t="shared" si="2"/>
        <v>15.5</v>
      </c>
    </row>
    <row r="13" spans="1:12" ht="12.75">
      <c r="A13" s="49">
        <v>7</v>
      </c>
      <c r="B13" s="48" t="s">
        <v>60</v>
      </c>
      <c r="C13" s="48" t="s">
        <v>172</v>
      </c>
      <c r="D13" s="49">
        <v>220</v>
      </c>
      <c r="E13" s="50">
        <v>7.3</v>
      </c>
      <c r="F13" s="50">
        <f t="shared" si="0"/>
        <v>7.3</v>
      </c>
      <c r="G13" s="72">
        <v>23</v>
      </c>
      <c r="H13" s="72">
        <v>3</v>
      </c>
      <c r="I13" s="49">
        <v>2007</v>
      </c>
      <c r="J13" s="49"/>
      <c r="K13" s="52">
        <f t="shared" si="1"/>
        <v>0</v>
      </c>
      <c r="L13" s="52">
        <f t="shared" si="2"/>
        <v>7.3</v>
      </c>
    </row>
    <row r="14" spans="1:16" ht="12.75">
      <c r="A14" s="49">
        <v>8</v>
      </c>
      <c r="B14" s="48" t="s">
        <v>200</v>
      </c>
      <c r="C14" s="48" t="s">
        <v>174</v>
      </c>
      <c r="D14" s="49">
        <v>220</v>
      </c>
      <c r="E14" s="50">
        <v>76.859</v>
      </c>
      <c r="F14" s="50">
        <f t="shared" si="0"/>
        <v>153.718</v>
      </c>
      <c r="G14" s="72">
        <v>3</v>
      </c>
      <c r="H14" s="72">
        <v>10</v>
      </c>
      <c r="I14" s="49">
        <v>2007</v>
      </c>
      <c r="J14" s="49"/>
      <c r="K14" s="52">
        <f>IF(F14=2*E14,F14,0)</f>
        <v>153.718</v>
      </c>
      <c r="L14" s="52">
        <f>IF(F14=E14,F14,0)</f>
        <v>0</v>
      </c>
      <c r="P14" s="48" t="s">
        <v>302</v>
      </c>
    </row>
    <row r="15" spans="1:13" s="24" customFormat="1" ht="51">
      <c r="A15" s="49">
        <v>9</v>
      </c>
      <c r="B15" s="76" t="s">
        <v>199</v>
      </c>
      <c r="C15" s="24" t="s">
        <v>193</v>
      </c>
      <c r="D15" s="49">
        <v>220</v>
      </c>
      <c r="E15" s="40">
        <v>84</v>
      </c>
      <c r="F15" s="40">
        <f t="shared" si="0"/>
        <v>168</v>
      </c>
      <c r="G15" s="63"/>
      <c r="H15" s="63"/>
      <c r="I15" s="3" t="s">
        <v>234</v>
      </c>
      <c r="J15" s="77"/>
      <c r="K15" s="42">
        <f>IF(F15=2*E15,F15,0)</f>
        <v>168</v>
      </c>
      <c r="L15" s="42">
        <f>IF(F15=E15,F15,0)</f>
        <v>0</v>
      </c>
      <c r="M15" s="60"/>
    </row>
    <row r="16" spans="1:14" s="21" customFormat="1" ht="15">
      <c r="A16" s="19"/>
      <c r="B16" s="20" t="s">
        <v>2</v>
      </c>
      <c r="C16" s="20"/>
      <c r="D16" s="20"/>
      <c r="E16" s="26">
        <f>SUM(E7:E15)</f>
        <v>367.687</v>
      </c>
      <c r="F16" s="26">
        <f>SUM(F7:F15)</f>
        <v>674.5740000000001</v>
      </c>
      <c r="G16" s="73"/>
      <c r="H16" s="73"/>
      <c r="I16" s="75"/>
      <c r="J16" s="45"/>
      <c r="K16" s="27">
        <f>SUM(K7:K15)</f>
        <v>613.774</v>
      </c>
      <c r="L16" s="27">
        <f>SUM(L7:L15)</f>
        <v>60.8</v>
      </c>
      <c r="M16" s="119"/>
      <c r="N16" s="45"/>
    </row>
    <row r="17" spans="2:9" ht="15">
      <c r="B17" s="22" t="s">
        <v>3</v>
      </c>
      <c r="C17" s="22"/>
      <c r="D17" s="20"/>
      <c r="E17" s="50"/>
      <c r="F17" s="50"/>
      <c r="G17" s="72"/>
      <c r="H17" s="72"/>
      <c r="I17" s="49"/>
    </row>
    <row r="18" spans="1:12" ht="12.75">
      <c r="A18" s="49">
        <v>1</v>
      </c>
      <c r="B18" s="48" t="s">
        <v>257</v>
      </c>
      <c r="C18" s="48" t="s">
        <v>172</v>
      </c>
      <c r="D18" s="49">
        <v>132</v>
      </c>
      <c r="E18" s="50">
        <v>0.47</v>
      </c>
      <c r="F18" s="50">
        <f aca="true" t="shared" si="3" ref="F18:F49">IF(ISERROR(FIND("DC",B18)),E18,2*E18)</f>
        <v>0.94</v>
      </c>
      <c r="G18" s="72">
        <v>4</v>
      </c>
      <c r="H18" s="72">
        <v>3</v>
      </c>
      <c r="I18" s="49">
        <v>2008</v>
      </c>
      <c r="K18" s="52">
        <f aca="true" t="shared" si="4" ref="K18:K49">IF(F18=2*E18,F18,0)</f>
        <v>0.94</v>
      </c>
      <c r="L18" s="52">
        <f aca="true" t="shared" si="5" ref="L18:L49">IF(F18=E18,F18,0)</f>
        <v>0</v>
      </c>
    </row>
    <row r="19" spans="1:16" ht="12.75">
      <c r="A19" s="49">
        <v>2</v>
      </c>
      <c r="B19" s="48" t="s">
        <v>62</v>
      </c>
      <c r="C19" s="48" t="s">
        <v>174</v>
      </c>
      <c r="D19" s="49">
        <v>132</v>
      </c>
      <c r="E19" s="50">
        <v>57.3</v>
      </c>
      <c r="F19" s="50">
        <f t="shared" si="3"/>
        <v>57.3</v>
      </c>
      <c r="G19" s="72"/>
      <c r="H19" s="72"/>
      <c r="I19" s="49">
        <v>1983</v>
      </c>
      <c r="J19" s="49"/>
      <c r="K19" s="52">
        <f t="shared" si="4"/>
        <v>0</v>
      </c>
      <c r="L19" s="52">
        <f t="shared" si="5"/>
        <v>57.3</v>
      </c>
      <c r="P19" s="48" t="s">
        <v>299</v>
      </c>
    </row>
    <row r="20" spans="1:16" ht="12.75">
      <c r="A20" s="49">
        <v>3</v>
      </c>
      <c r="B20" s="48" t="s">
        <v>187</v>
      </c>
      <c r="C20" s="48" t="s">
        <v>174</v>
      </c>
      <c r="D20" s="49">
        <v>132</v>
      </c>
      <c r="E20" s="50">
        <v>74.195</v>
      </c>
      <c r="F20" s="50">
        <f t="shared" si="3"/>
        <v>74.195</v>
      </c>
      <c r="G20" s="72"/>
      <c r="H20" s="72"/>
      <c r="I20" s="49">
        <v>1997</v>
      </c>
      <c r="J20" s="49"/>
      <c r="K20" s="52">
        <f t="shared" si="4"/>
        <v>0</v>
      </c>
      <c r="L20" s="52">
        <f t="shared" si="5"/>
        <v>74.195</v>
      </c>
      <c r="P20" s="48" t="s">
        <v>302</v>
      </c>
    </row>
    <row r="21" spans="1:16" ht="12.75">
      <c r="A21" s="49">
        <v>4</v>
      </c>
      <c r="B21" s="48" t="s">
        <v>63</v>
      </c>
      <c r="C21" s="48" t="s">
        <v>174</v>
      </c>
      <c r="D21" s="49">
        <v>132</v>
      </c>
      <c r="E21" s="50">
        <v>2.598</v>
      </c>
      <c r="F21" s="50">
        <f t="shared" si="3"/>
        <v>2.598</v>
      </c>
      <c r="G21" s="72"/>
      <c r="H21" s="72"/>
      <c r="I21" s="49">
        <v>1991</v>
      </c>
      <c r="J21" s="85"/>
      <c r="K21" s="52">
        <f t="shared" si="4"/>
        <v>0</v>
      </c>
      <c r="L21" s="52">
        <f t="shared" si="5"/>
        <v>2.598</v>
      </c>
      <c r="P21" s="48" t="s">
        <v>302</v>
      </c>
    </row>
    <row r="22" spans="1:16" ht="12.75">
      <c r="A22" s="49">
        <v>5</v>
      </c>
      <c r="B22" s="48" t="s">
        <v>256</v>
      </c>
      <c r="C22" s="48" t="s">
        <v>174</v>
      </c>
      <c r="D22" s="49">
        <v>132</v>
      </c>
      <c r="E22" s="50">
        <v>8.571</v>
      </c>
      <c r="F22" s="50">
        <f t="shared" si="3"/>
        <v>8.571</v>
      </c>
      <c r="G22" s="72">
        <v>18</v>
      </c>
      <c r="H22" s="72">
        <v>1</v>
      </c>
      <c r="I22" s="49">
        <v>2008</v>
      </c>
      <c r="J22" s="85"/>
      <c r="K22" s="52">
        <f t="shared" si="4"/>
        <v>0</v>
      </c>
      <c r="L22" s="52">
        <f t="shared" si="5"/>
        <v>8.571</v>
      </c>
      <c r="P22" s="48" t="s">
        <v>302</v>
      </c>
    </row>
    <row r="23" spans="1:16" ht="12.75">
      <c r="A23" s="49">
        <v>6</v>
      </c>
      <c r="B23" s="48" t="s">
        <v>64</v>
      </c>
      <c r="C23" s="48" t="s">
        <v>174</v>
      </c>
      <c r="D23" s="49">
        <v>132</v>
      </c>
      <c r="E23" s="50">
        <v>6.45</v>
      </c>
      <c r="F23" s="50">
        <f t="shared" si="3"/>
        <v>6.45</v>
      </c>
      <c r="G23" s="72"/>
      <c r="H23" s="72"/>
      <c r="I23" s="49">
        <v>1986</v>
      </c>
      <c r="J23" s="85"/>
      <c r="K23" s="52">
        <f t="shared" si="4"/>
        <v>0</v>
      </c>
      <c r="L23" s="52">
        <f t="shared" si="5"/>
        <v>6.45</v>
      </c>
      <c r="P23" s="48" t="s">
        <v>302</v>
      </c>
    </row>
    <row r="24" spans="1:16" ht="12.75">
      <c r="A24" s="49">
        <v>7</v>
      </c>
      <c r="B24" s="48" t="s">
        <v>65</v>
      </c>
      <c r="C24" s="48" t="s">
        <v>174</v>
      </c>
      <c r="D24" s="49">
        <v>132</v>
      </c>
      <c r="E24" s="50">
        <v>55.762</v>
      </c>
      <c r="F24" s="50">
        <f t="shared" si="3"/>
        <v>55.762</v>
      </c>
      <c r="G24" s="72"/>
      <c r="H24" s="72"/>
      <c r="I24" s="49">
        <v>1991</v>
      </c>
      <c r="J24" s="85"/>
      <c r="K24" s="52">
        <f t="shared" si="4"/>
        <v>0</v>
      </c>
      <c r="L24" s="52">
        <f t="shared" si="5"/>
        <v>55.762</v>
      </c>
      <c r="P24" s="48" t="s">
        <v>300</v>
      </c>
    </row>
    <row r="25" spans="1:16" ht="12.75">
      <c r="A25" s="49">
        <v>8</v>
      </c>
      <c r="B25" s="48" t="s">
        <v>186</v>
      </c>
      <c r="C25" s="48" t="s">
        <v>174</v>
      </c>
      <c r="D25" s="49">
        <v>132</v>
      </c>
      <c r="E25" s="50">
        <v>3.565</v>
      </c>
      <c r="F25" s="50">
        <f t="shared" si="3"/>
        <v>3.565</v>
      </c>
      <c r="G25" s="72">
        <v>2</v>
      </c>
      <c r="H25" s="72">
        <v>12</v>
      </c>
      <c r="I25" s="49">
        <v>2005</v>
      </c>
      <c r="J25" s="85"/>
      <c r="K25" s="52">
        <f t="shared" si="4"/>
        <v>0</v>
      </c>
      <c r="L25" s="52">
        <f t="shared" si="5"/>
        <v>3.565</v>
      </c>
      <c r="P25" s="48" t="s">
        <v>302</v>
      </c>
    </row>
    <row r="26" spans="1:16" ht="12.75">
      <c r="A26" s="49">
        <v>9</v>
      </c>
      <c r="B26" s="48" t="s">
        <v>178</v>
      </c>
      <c r="C26" s="48" t="s">
        <v>174</v>
      </c>
      <c r="D26" s="49">
        <v>132</v>
      </c>
      <c r="E26" s="50">
        <v>76.386</v>
      </c>
      <c r="F26" s="50">
        <f t="shared" si="3"/>
        <v>76.386</v>
      </c>
      <c r="G26" s="72"/>
      <c r="H26" s="72"/>
      <c r="I26" s="49">
        <v>1984</v>
      </c>
      <c r="J26" s="49"/>
      <c r="K26" s="52">
        <f t="shared" si="4"/>
        <v>0</v>
      </c>
      <c r="L26" s="52">
        <f t="shared" si="5"/>
        <v>76.386</v>
      </c>
      <c r="P26" s="48" t="s">
        <v>299</v>
      </c>
    </row>
    <row r="27" spans="1:16" ht="12.75">
      <c r="A27" s="49">
        <v>10</v>
      </c>
      <c r="B27" s="48" t="s">
        <v>66</v>
      </c>
      <c r="C27" s="48" t="s">
        <v>174</v>
      </c>
      <c r="D27" s="49">
        <v>132</v>
      </c>
      <c r="E27" s="50">
        <v>4.564</v>
      </c>
      <c r="F27" s="50">
        <f t="shared" si="3"/>
        <v>4.564</v>
      </c>
      <c r="G27" s="72"/>
      <c r="H27" s="72"/>
      <c r="I27" s="49">
        <v>1983</v>
      </c>
      <c r="J27" s="85"/>
      <c r="K27" s="52">
        <f t="shared" si="4"/>
        <v>0</v>
      </c>
      <c r="L27" s="52">
        <f t="shared" si="5"/>
        <v>4.564</v>
      </c>
      <c r="P27" s="48" t="s">
        <v>301</v>
      </c>
    </row>
    <row r="28" spans="1:16" ht="12.75">
      <c r="A28" s="49">
        <v>11</v>
      </c>
      <c r="B28" s="48" t="s">
        <v>180</v>
      </c>
      <c r="C28" s="48" t="s">
        <v>174</v>
      </c>
      <c r="D28" s="49">
        <v>132</v>
      </c>
      <c r="E28" s="50">
        <v>8.086</v>
      </c>
      <c r="F28" s="50">
        <f t="shared" si="3"/>
        <v>8.086</v>
      </c>
      <c r="G28" s="72">
        <v>14</v>
      </c>
      <c r="H28" s="72">
        <v>12</v>
      </c>
      <c r="I28" s="49">
        <v>2003</v>
      </c>
      <c r="J28" s="85"/>
      <c r="K28" s="52">
        <f t="shared" si="4"/>
        <v>0</v>
      </c>
      <c r="L28" s="52">
        <f t="shared" si="5"/>
        <v>8.086</v>
      </c>
      <c r="P28" s="48" t="s">
        <v>301</v>
      </c>
    </row>
    <row r="29" spans="1:12" ht="25.5">
      <c r="A29" s="49">
        <v>12</v>
      </c>
      <c r="B29" s="84" t="s">
        <v>243</v>
      </c>
      <c r="C29" s="48" t="s">
        <v>172</v>
      </c>
      <c r="D29" s="49">
        <v>132</v>
      </c>
      <c r="E29" s="50">
        <v>7.88</v>
      </c>
      <c r="F29" s="50">
        <f t="shared" si="3"/>
        <v>15.76</v>
      </c>
      <c r="G29" s="72"/>
      <c r="H29" s="72"/>
      <c r="I29" s="49">
        <v>1995</v>
      </c>
      <c r="K29" s="52">
        <f t="shared" si="4"/>
        <v>15.76</v>
      </c>
      <c r="L29" s="52">
        <f t="shared" si="5"/>
        <v>0</v>
      </c>
    </row>
    <row r="30" spans="1:12" ht="12.75">
      <c r="A30" s="49">
        <v>13</v>
      </c>
      <c r="B30" s="48" t="s">
        <v>67</v>
      </c>
      <c r="C30" s="48" t="s">
        <v>189</v>
      </c>
      <c r="D30" s="49">
        <v>132</v>
      </c>
      <c r="E30" s="50">
        <v>20.974</v>
      </c>
      <c r="F30" s="50">
        <f t="shared" si="3"/>
        <v>20.974</v>
      </c>
      <c r="G30" s="72"/>
      <c r="H30" s="72"/>
      <c r="I30" s="49">
        <v>1985</v>
      </c>
      <c r="K30" s="52">
        <f t="shared" si="4"/>
        <v>0</v>
      </c>
      <c r="L30" s="52">
        <f t="shared" si="5"/>
        <v>20.974</v>
      </c>
    </row>
    <row r="31" spans="1:12" ht="12.75">
      <c r="A31" s="49">
        <v>14</v>
      </c>
      <c r="B31" s="48" t="s">
        <v>205</v>
      </c>
      <c r="C31" s="48" t="s">
        <v>189</v>
      </c>
      <c r="D31" s="49">
        <v>132</v>
      </c>
      <c r="E31" s="50">
        <v>13.2</v>
      </c>
      <c r="F31" s="50">
        <f t="shared" si="3"/>
        <v>26.4</v>
      </c>
      <c r="G31" s="72"/>
      <c r="H31" s="72"/>
      <c r="I31" s="49">
        <v>1969</v>
      </c>
      <c r="K31" s="52">
        <f t="shared" si="4"/>
        <v>26.4</v>
      </c>
      <c r="L31" s="52">
        <f t="shared" si="5"/>
        <v>0</v>
      </c>
    </row>
    <row r="32" spans="1:12" ht="12.75">
      <c r="A32" s="49">
        <v>15</v>
      </c>
      <c r="B32" s="48" t="s">
        <v>68</v>
      </c>
      <c r="C32" s="48" t="s">
        <v>189</v>
      </c>
      <c r="D32" s="49">
        <v>132</v>
      </c>
      <c r="E32" s="50">
        <v>12.856</v>
      </c>
      <c r="F32" s="50">
        <f t="shared" si="3"/>
        <v>12.856</v>
      </c>
      <c r="G32" s="72">
        <v>30</v>
      </c>
      <c r="H32" s="72">
        <v>9</v>
      </c>
      <c r="I32" s="49">
        <v>2005</v>
      </c>
      <c r="K32" s="52">
        <f t="shared" si="4"/>
        <v>0</v>
      </c>
      <c r="L32" s="52">
        <f t="shared" si="5"/>
        <v>12.856</v>
      </c>
    </row>
    <row r="33" spans="1:12" ht="12.75">
      <c r="A33" s="49">
        <v>16</v>
      </c>
      <c r="B33" s="48" t="s">
        <v>69</v>
      </c>
      <c r="C33" s="48" t="s">
        <v>189</v>
      </c>
      <c r="D33" s="49">
        <v>132</v>
      </c>
      <c r="E33" s="50">
        <v>10</v>
      </c>
      <c r="F33" s="50">
        <f t="shared" si="3"/>
        <v>20</v>
      </c>
      <c r="G33" s="72">
        <v>17</v>
      </c>
      <c r="H33" s="72">
        <v>1</v>
      </c>
      <c r="I33" s="49">
        <v>2000</v>
      </c>
      <c r="K33" s="52">
        <f t="shared" si="4"/>
        <v>20</v>
      </c>
      <c r="L33" s="52">
        <f t="shared" si="5"/>
        <v>0</v>
      </c>
    </row>
    <row r="34" spans="1:12" ht="12.75">
      <c r="A34" s="49">
        <v>17</v>
      </c>
      <c r="B34" s="48" t="s">
        <v>348</v>
      </c>
      <c r="C34" s="48" t="s">
        <v>189</v>
      </c>
      <c r="D34" s="49">
        <v>132</v>
      </c>
      <c r="E34" s="50">
        <v>0.738</v>
      </c>
      <c r="F34" s="50">
        <f t="shared" si="3"/>
        <v>1.476</v>
      </c>
      <c r="G34" s="72">
        <v>14</v>
      </c>
      <c r="H34" s="72">
        <v>11</v>
      </c>
      <c r="I34" s="49">
        <v>2008</v>
      </c>
      <c r="J34" s="84"/>
      <c r="K34" s="52">
        <f t="shared" si="4"/>
        <v>1.476</v>
      </c>
      <c r="L34" s="52">
        <f t="shared" si="5"/>
        <v>0</v>
      </c>
    </row>
    <row r="35" spans="1:16" ht="12.75">
      <c r="A35" s="49">
        <v>18</v>
      </c>
      <c r="B35" s="48" t="s">
        <v>181</v>
      </c>
      <c r="C35" s="48" t="s">
        <v>174</v>
      </c>
      <c r="D35" s="49">
        <v>132</v>
      </c>
      <c r="E35" s="50">
        <v>44.932</v>
      </c>
      <c r="F35" s="50">
        <f t="shared" si="3"/>
        <v>44.932</v>
      </c>
      <c r="G35" s="72"/>
      <c r="H35" s="72"/>
      <c r="I35" s="49">
        <v>1979</v>
      </c>
      <c r="K35" s="52">
        <f t="shared" si="4"/>
        <v>0</v>
      </c>
      <c r="L35" s="52">
        <f t="shared" si="5"/>
        <v>44.932</v>
      </c>
      <c r="P35" s="48" t="s">
        <v>301</v>
      </c>
    </row>
    <row r="36" spans="1:12" ht="12.75">
      <c r="A36" s="49">
        <v>19</v>
      </c>
      <c r="B36" s="48" t="s">
        <v>182</v>
      </c>
      <c r="C36" s="48" t="s">
        <v>174</v>
      </c>
      <c r="D36" s="49">
        <v>132</v>
      </c>
      <c r="E36" s="50">
        <v>10.519</v>
      </c>
      <c r="F36" s="50">
        <f t="shared" si="3"/>
        <v>21.038</v>
      </c>
      <c r="G36" s="72">
        <v>26</v>
      </c>
      <c r="H36" s="72">
        <v>9</v>
      </c>
      <c r="I36" s="49">
        <v>1998</v>
      </c>
      <c r="K36" s="52">
        <f t="shared" si="4"/>
        <v>21.038</v>
      </c>
      <c r="L36" s="52">
        <f t="shared" si="5"/>
        <v>0</v>
      </c>
    </row>
    <row r="37" spans="1:16" ht="12.75">
      <c r="A37" s="49">
        <v>20</v>
      </c>
      <c r="B37" s="48" t="s">
        <v>185</v>
      </c>
      <c r="C37" s="48" t="s">
        <v>174</v>
      </c>
      <c r="D37" s="49">
        <v>132</v>
      </c>
      <c r="E37" s="50">
        <v>2.34</v>
      </c>
      <c r="F37" s="50">
        <f t="shared" si="3"/>
        <v>2.34</v>
      </c>
      <c r="G37" s="72">
        <v>15</v>
      </c>
      <c r="H37" s="72">
        <v>9</v>
      </c>
      <c r="I37" s="49">
        <v>2002</v>
      </c>
      <c r="K37" s="52">
        <f t="shared" si="4"/>
        <v>0</v>
      </c>
      <c r="L37" s="52">
        <f t="shared" si="5"/>
        <v>2.34</v>
      </c>
      <c r="P37" s="48" t="s">
        <v>300</v>
      </c>
    </row>
    <row r="38" spans="1:12" ht="12.75">
      <c r="A38" s="49">
        <v>21</v>
      </c>
      <c r="B38" s="48" t="s">
        <v>70</v>
      </c>
      <c r="C38" s="48" t="s">
        <v>172</v>
      </c>
      <c r="D38" s="49">
        <v>132</v>
      </c>
      <c r="E38" s="50">
        <v>0.06</v>
      </c>
      <c r="F38" s="50">
        <f t="shared" si="3"/>
        <v>0.06</v>
      </c>
      <c r="G38" s="72">
        <v>31</v>
      </c>
      <c r="H38" s="72">
        <v>10</v>
      </c>
      <c r="I38" s="49">
        <v>2003</v>
      </c>
      <c r="K38" s="52">
        <f t="shared" si="4"/>
        <v>0</v>
      </c>
      <c r="L38" s="52">
        <f t="shared" si="5"/>
        <v>0.06</v>
      </c>
    </row>
    <row r="39" spans="1:12" ht="12.75">
      <c r="A39" s="49">
        <v>22</v>
      </c>
      <c r="B39" s="48" t="s">
        <v>71</v>
      </c>
      <c r="C39" s="48" t="s">
        <v>172</v>
      </c>
      <c r="D39" s="49">
        <v>132</v>
      </c>
      <c r="E39" s="50">
        <v>49.9</v>
      </c>
      <c r="F39" s="50">
        <f t="shared" si="3"/>
        <v>49.9</v>
      </c>
      <c r="G39" s="72"/>
      <c r="H39" s="72"/>
      <c r="I39" s="49"/>
      <c r="K39" s="52">
        <f t="shared" si="4"/>
        <v>0</v>
      </c>
      <c r="L39" s="52">
        <f t="shared" si="5"/>
        <v>49.9</v>
      </c>
    </row>
    <row r="40" spans="1:12" ht="25.5">
      <c r="A40" s="49">
        <v>23</v>
      </c>
      <c r="B40" s="84" t="s">
        <v>173</v>
      </c>
      <c r="C40" s="48" t="s">
        <v>172</v>
      </c>
      <c r="D40" s="49">
        <v>132</v>
      </c>
      <c r="E40" s="50">
        <v>59</v>
      </c>
      <c r="F40" s="50">
        <f t="shared" si="3"/>
        <v>59</v>
      </c>
      <c r="G40" s="72"/>
      <c r="H40" s="72"/>
      <c r="I40" s="49">
        <v>1959</v>
      </c>
      <c r="K40" s="52">
        <f t="shared" si="4"/>
        <v>0</v>
      </c>
      <c r="L40" s="52">
        <f t="shared" si="5"/>
        <v>59</v>
      </c>
    </row>
    <row r="41" spans="1:12" ht="25.5">
      <c r="A41" s="49">
        <v>24</v>
      </c>
      <c r="B41" s="84" t="s">
        <v>176</v>
      </c>
      <c r="C41" s="48" t="s">
        <v>172</v>
      </c>
      <c r="D41" s="49">
        <v>132</v>
      </c>
      <c r="E41" s="50">
        <v>37</v>
      </c>
      <c r="F41" s="50">
        <f t="shared" si="3"/>
        <v>37</v>
      </c>
      <c r="G41" s="72"/>
      <c r="H41" s="72"/>
      <c r="I41" s="49">
        <v>1981</v>
      </c>
      <c r="K41" s="52">
        <f t="shared" si="4"/>
        <v>0</v>
      </c>
      <c r="L41" s="52">
        <f t="shared" si="5"/>
        <v>37</v>
      </c>
    </row>
    <row r="42" spans="1:12" ht="12.75">
      <c r="A42" s="49">
        <v>25</v>
      </c>
      <c r="B42" s="48" t="s">
        <v>191</v>
      </c>
      <c r="C42" s="48" t="s">
        <v>189</v>
      </c>
      <c r="D42" s="49">
        <v>132</v>
      </c>
      <c r="E42" s="50">
        <v>13.02</v>
      </c>
      <c r="F42" s="50">
        <f t="shared" si="3"/>
        <v>26.04</v>
      </c>
      <c r="G42" s="72"/>
      <c r="H42" s="72"/>
      <c r="I42" s="49">
        <v>1998</v>
      </c>
      <c r="J42" s="84"/>
      <c r="K42" s="52">
        <f t="shared" si="4"/>
        <v>26.04</v>
      </c>
      <c r="L42" s="52">
        <f t="shared" si="5"/>
        <v>0</v>
      </c>
    </row>
    <row r="43" spans="1:16" ht="12.75">
      <c r="A43" s="49">
        <v>26</v>
      </c>
      <c r="B43" s="48" t="s">
        <v>381</v>
      </c>
      <c r="C43" s="48" t="s">
        <v>174</v>
      </c>
      <c r="D43" s="49">
        <v>132</v>
      </c>
      <c r="E43" s="50">
        <v>23.54</v>
      </c>
      <c r="F43" s="50">
        <f t="shared" si="3"/>
        <v>47.08</v>
      </c>
      <c r="G43" s="72">
        <v>6</v>
      </c>
      <c r="H43" s="72">
        <v>5</v>
      </c>
      <c r="I43" s="49">
        <v>2009</v>
      </c>
      <c r="J43" s="84"/>
      <c r="K43" s="52">
        <f t="shared" si="4"/>
        <v>47.08</v>
      </c>
      <c r="L43" s="52">
        <f t="shared" si="5"/>
        <v>0</v>
      </c>
      <c r="P43" s="48" t="s">
        <v>382</v>
      </c>
    </row>
    <row r="44" spans="1:16" ht="25.5">
      <c r="A44" s="49">
        <v>27</v>
      </c>
      <c r="B44" s="84" t="s">
        <v>179</v>
      </c>
      <c r="C44" s="48" t="s">
        <v>174</v>
      </c>
      <c r="D44" s="49">
        <v>132</v>
      </c>
      <c r="E44" s="50">
        <v>1.1</v>
      </c>
      <c r="F44" s="50">
        <f t="shared" si="3"/>
        <v>2.2</v>
      </c>
      <c r="G44" s="72">
        <v>3</v>
      </c>
      <c r="H44" s="72">
        <v>6</v>
      </c>
      <c r="I44" s="49">
        <v>2005</v>
      </c>
      <c r="K44" s="52">
        <f t="shared" si="4"/>
        <v>2.2</v>
      </c>
      <c r="L44" s="52">
        <f t="shared" si="5"/>
        <v>0</v>
      </c>
      <c r="P44" s="48" t="s">
        <v>298</v>
      </c>
    </row>
    <row r="45" spans="1:12" ht="25.5">
      <c r="A45" s="49">
        <v>28</v>
      </c>
      <c r="B45" s="84" t="s">
        <v>245</v>
      </c>
      <c r="C45" s="48" t="s">
        <v>174</v>
      </c>
      <c r="D45" s="49">
        <v>132</v>
      </c>
      <c r="E45" s="50">
        <v>0.3</v>
      </c>
      <c r="F45" s="50">
        <f t="shared" si="3"/>
        <v>0.3</v>
      </c>
      <c r="G45" s="72">
        <v>28</v>
      </c>
      <c r="H45" s="72">
        <v>11</v>
      </c>
      <c r="I45" s="49">
        <v>2007</v>
      </c>
      <c r="K45" s="52">
        <f t="shared" si="4"/>
        <v>0</v>
      </c>
      <c r="L45" s="52">
        <f t="shared" si="5"/>
        <v>0.3</v>
      </c>
    </row>
    <row r="46" spans="1:16" ht="25.5">
      <c r="A46" s="49">
        <v>29</v>
      </c>
      <c r="B46" s="84" t="s">
        <v>175</v>
      </c>
      <c r="C46" s="48" t="s">
        <v>174</v>
      </c>
      <c r="D46" s="49">
        <v>132</v>
      </c>
      <c r="E46" s="50">
        <v>79.1</v>
      </c>
      <c r="F46" s="50">
        <f t="shared" si="3"/>
        <v>79.1</v>
      </c>
      <c r="G46" s="72"/>
      <c r="H46" s="72"/>
      <c r="I46" s="49">
        <v>1980</v>
      </c>
      <c r="K46" s="52">
        <f t="shared" si="4"/>
        <v>0</v>
      </c>
      <c r="L46" s="52">
        <f t="shared" si="5"/>
        <v>79.1</v>
      </c>
      <c r="P46" s="48" t="s">
        <v>298</v>
      </c>
    </row>
    <row r="47" spans="1:12" ht="25.5">
      <c r="A47" s="49">
        <v>30</v>
      </c>
      <c r="B47" s="84" t="s">
        <v>287</v>
      </c>
      <c r="C47" s="48" t="s">
        <v>172</v>
      </c>
      <c r="D47" s="49">
        <v>132</v>
      </c>
      <c r="E47" s="50">
        <v>18</v>
      </c>
      <c r="F47" s="50">
        <f t="shared" si="3"/>
        <v>36</v>
      </c>
      <c r="G47" s="72"/>
      <c r="H47" s="72"/>
      <c r="I47" s="49">
        <v>1981</v>
      </c>
      <c r="K47" s="52">
        <f t="shared" si="4"/>
        <v>36</v>
      </c>
      <c r="L47" s="52">
        <f t="shared" si="5"/>
        <v>0</v>
      </c>
    </row>
    <row r="48" spans="1:16" ht="12.75">
      <c r="A48" s="49">
        <v>31</v>
      </c>
      <c r="B48" s="84" t="s">
        <v>188</v>
      </c>
      <c r="C48" s="48" t="s">
        <v>174</v>
      </c>
      <c r="D48" s="49">
        <v>132</v>
      </c>
      <c r="E48" s="50">
        <v>1.01</v>
      </c>
      <c r="F48" s="50">
        <f t="shared" si="3"/>
        <v>2.02</v>
      </c>
      <c r="G48" s="72">
        <v>27</v>
      </c>
      <c r="H48" s="72">
        <v>2</v>
      </c>
      <c r="I48" s="49">
        <v>1997</v>
      </c>
      <c r="K48" s="52">
        <f t="shared" si="4"/>
        <v>2.02</v>
      </c>
      <c r="L48" s="52">
        <f t="shared" si="5"/>
        <v>0</v>
      </c>
      <c r="P48" s="48" t="s">
        <v>332</v>
      </c>
    </row>
    <row r="49" spans="1:12" ht="12.75">
      <c r="A49" s="49">
        <v>32</v>
      </c>
      <c r="B49" s="48" t="s">
        <v>204</v>
      </c>
      <c r="C49" s="48" t="s">
        <v>189</v>
      </c>
      <c r="D49" s="49">
        <v>132</v>
      </c>
      <c r="E49" s="50">
        <v>86.8</v>
      </c>
      <c r="F49" s="50">
        <f t="shared" si="3"/>
        <v>173.6</v>
      </c>
      <c r="G49" s="72"/>
      <c r="H49" s="72"/>
      <c r="I49" s="49">
        <v>1969</v>
      </c>
      <c r="K49" s="52">
        <f t="shared" si="4"/>
        <v>173.6</v>
      </c>
      <c r="L49" s="52">
        <f t="shared" si="5"/>
        <v>0</v>
      </c>
    </row>
    <row r="50" spans="1:14" s="21" customFormat="1" ht="15">
      <c r="A50" s="19"/>
      <c r="B50" s="20" t="s">
        <v>2</v>
      </c>
      <c r="C50" s="20"/>
      <c r="D50" s="20"/>
      <c r="E50" s="27">
        <f>SUM(E18:E49)</f>
        <v>790.2159999999999</v>
      </c>
      <c r="F50" s="27">
        <f>SUM(F18:F49)</f>
        <v>976.493</v>
      </c>
      <c r="G50" s="74"/>
      <c r="H50" s="74"/>
      <c r="I50" s="75"/>
      <c r="J50" s="45"/>
      <c r="K50" s="27">
        <f>SUM(K18:K49)</f>
        <v>372.554</v>
      </c>
      <c r="L50" s="27">
        <f>SUM(L18:L49)</f>
        <v>603.939</v>
      </c>
      <c r="M50" s="119"/>
      <c r="N50" s="45"/>
    </row>
    <row r="51" ht="12.75"/>
    <row r="52" spans="1:13" s="122" customFormat="1" ht="12.75" hidden="1">
      <c r="A52" s="121"/>
      <c r="B52" s="122" t="s">
        <v>190</v>
      </c>
      <c r="C52" s="122" t="s">
        <v>350</v>
      </c>
      <c r="D52" s="121">
        <v>220</v>
      </c>
      <c r="E52" s="123">
        <v>4.784</v>
      </c>
      <c r="F52" s="123">
        <f>IF(ISERROR(FIND("DC",B52)),E52,2*E52)</f>
        <v>9.568</v>
      </c>
      <c r="G52" s="124">
        <v>12</v>
      </c>
      <c r="H52" s="124">
        <v>9</v>
      </c>
      <c r="I52" s="121">
        <v>2005</v>
      </c>
      <c r="J52" s="121"/>
      <c r="K52" s="125">
        <f>IF(F52=2*E52,F52,0)</f>
        <v>9.568</v>
      </c>
      <c r="L52" s="125">
        <f>IF(F52=E52,F52,0)</f>
        <v>0</v>
      </c>
      <c r="M52" s="126"/>
    </row>
    <row r="53" spans="1:13" s="122" customFormat="1" ht="12.75" hidden="1">
      <c r="A53" s="121"/>
      <c r="B53" s="122" t="s">
        <v>194</v>
      </c>
      <c r="C53" s="122" t="s">
        <v>350</v>
      </c>
      <c r="D53" s="121">
        <v>220</v>
      </c>
      <c r="E53" s="123">
        <v>4.752</v>
      </c>
      <c r="F53" s="123">
        <f>IF(ISERROR(FIND("DC",B53)),E53,2*E53)</f>
        <v>4.752</v>
      </c>
      <c r="G53" s="124">
        <v>21</v>
      </c>
      <c r="H53" s="124">
        <v>11</v>
      </c>
      <c r="I53" s="121">
        <v>2006</v>
      </c>
      <c r="J53" s="121"/>
      <c r="K53" s="125">
        <f>IF(F53=2*E53,F53,0)</f>
        <v>0</v>
      </c>
      <c r="L53" s="125">
        <f>IF(F53=E53,F53,0)</f>
        <v>4.752</v>
      </c>
      <c r="M53" s="126"/>
    </row>
    <row r="54" spans="1:13" s="122" customFormat="1" ht="12.75" hidden="1">
      <c r="A54" s="121"/>
      <c r="B54" s="122" t="s">
        <v>195</v>
      </c>
      <c r="C54" s="122" t="s">
        <v>350</v>
      </c>
      <c r="D54" s="121">
        <v>220</v>
      </c>
      <c r="E54" s="123">
        <v>10.55</v>
      </c>
      <c r="F54" s="123">
        <f>IF(ISERROR(FIND("DC",B54)),E54,2*E54)</f>
        <v>10.55</v>
      </c>
      <c r="G54" s="124">
        <v>22</v>
      </c>
      <c r="H54" s="124">
        <v>8</v>
      </c>
      <c r="I54" s="121">
        <v>2007</v>
      </c>
      <c r="J54" s="121"/>
      <c r="K54" s="125">
        <f>IF(F54=2*E54,F54,0)</f>
        <v>0</v>
      </c>
      <c r="L54" s="125">
        <f>IF(F54=E54,F54,0)</f>
        <v>10.55</v>
      </c>
      <c r="M54" s="126"/>
    </row>
    <row r="55" spans="1:13" s="122" customFormat="1" ht="12.75" hidden="1">
      <c r="A55" s="121"/>
      <c r="B55" s="127" t="s">
        <v>259</v>
      </c>
      <c r="C55" s="122" t="s">
        <v>172</v>
      </c>
      <c r="D55" s="121">
        <v>132</v>
      </c>
      <c r="E55" s="123">
        <v>2.46</v>
      </c>
      <c r="F55" s="123">
        <f>IF(ISERROR(FIND("DC",B55)),E55,2*E55)</f>
        <v>4.92</v>
      </c>
      <c r="G55" s="124"/>
      <c r="H55" s="124"/>
      <c r="I55" s="121"/>
      <c r="K55" s="125">
        <f>IF(F55=2*E55,F55,0)</f>
        <v>4.92</v>
      </c>
      <c r="L55" s="125">
        <f>IF(F55=E55,F55,0)</f>
        <v>0</v>
      </c>
      <c r="M55" s="126"/>
    </row>
    <row r="61" ht="12.75"/>
    <row r="63" ht="12.75"/>
  </sheetData>
  <sheetProtection sheet="1" objects="1" scenarios="1"/>
  <mergeCells count="2">
    <mergeCell ref="A1:B1"/>
    <mergeCell ref="G2:I2"/>
  </mergeCells>
  <printOptions gridLines="1"/>
  <pageMargins left="0.64" right="0.55" top="0.56" bottom="0.62" header="0.41" footer="0.42"/>
  <pageSetup horizontalDpi="300" verticalDpi="300" orientation="portrait" scale="85" r:id="rId3"/>
  <headerFooter alignWithMargins="0">
    <oddFooter>&amp;R&amp;P/&amp;N</oddFooter>
  </headerFooter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" sqref="B13"/>
    </sheetView>
  </sheetViews>
  <sheetFormatPr defaultColWidth="9.140625" defaultRowHeight="12.75"/>
  <cols>
    <col min="1" max="1" width="6.7109375" style="28" bestFit="1" customWidth="1"/>
    <col min="2" max="2" width="41.28125" style="24" bestFit="1" customWidth="1"/>
    <col min="3" max="3" width="11.28125" style="29" customWidth="1"/>
    <col min="4" max="4" width="10.140625" style="28" hidden="1" customWidth="1"/>
    <col min="5" max="5" width="13.140625" style="42" bestFit="1" customWidth="1"/>
    <col min="6" max="6" width="11.00390625" style="42" customWidth="1"/>
    <col min="7" max="8" width="3.00390625" style="57" hidden="1" customWidth="1"/>
    <col min="9" max="9" width="9.57421875" style="24" customWidth="1"/>
    <col min="10" max="10" width="13.7109375" style="24" bestFit="1" customWidth="1"/>
    <col min="11" max="11" width="12.28125" style="42" bestFit="1" customWidth="1"/>
    <col min="12" max="12" width="11.7109375" style="42" bestFit="1" customWidth="1"/>
    <col min="13" max="14" width="11.57421875" style="60" customWidth="1"/>
    <col min="15" max="15" width="22.140625" style="24" bestFit="1" customWidth="1"/>
    <col min="16" max="16" width="18.00390625" style="24" bestFit="1" customWidth="1"/>
    <col min="17" max="17" width="17.8515625" style="24" bestFit="1" customWidth="1"/>
    <col min="18" max="16384" width="8.8515625" style="24" customWidth="1"/>
  </cols>
  <sheetData>
    <row r="1" spans="1:14" s="5" customFormat="1" ht="12.75">
      <c r="A1" s="131" t="s">
        <v>6</v>
      </c>
      <c r="B1" s="131"/>
      <c r="C1" s="53"/>
      <c r="D1" s="4"/>
      <c r="E1" s="31"/>
      <c r="F1" s="31"/>
      <c r="G1" s="54"/>
      <c r="H1" s="54"/>
      <c r="J1" s="5" t="s">
        <v>0</v>
      </c>
      <c r="K1" s="42"/>
      <c r="L1" s="42"/>
      <c r="M1" s="60"/>
      <c r="N1" s="60"/>
    </row>
    <row r="2" spans="1:17" s="3" customFormat="1" ht="38.25">
      <c r="A2" s="2" t="s">
        <v>8</v>
      </c>
      <c r="B2" s="11" t="s">
        <v>125</v>
      </c>
      <c r="C2" s="2" t="s">
        <v>126</v>
      </c>
      <c r="D2" s="2" t="s">
        <v>349</v>
      </c>
      <c r="E2" s="32" t="s">
        <v>139</v>
      </c>
      <c r="F2" s="32" t="s">
        <v>129</v>
      </c>
      <c r="G2" s="132" t="s">
        <v>385</v>
      </c>
      <c r="H2" s="132"/>
      <c r="I2" s="132"/>
      <c r="J2" s="2" t="s">
        <v>7</v>
      </c>
      <c r="K2" s="41" t="s">
        <v>117</v>
      </c>
      <c r="L2" s="41" t="s">
        <v>16</v>
      </c>
      <c r="M2" s="115" t="s">
        <v>283</v>
      </c>
      <c r="N2" s="115" t="s">
        <v>351</v>
      </c>
      <c r="O2" s="3" t="s">
        <v>260</v>
      </c>
      <c r="P2" s="3" t="s">
        <v>261</v>
      </c>
      <c r="Q2" s="3" t="s">
        <v>262</v>
      </c>
    </row>
    <row r="3" spans="1:14" s="18" customFormat="1" ht="15">
      <c r="A3" s="17"/>
      <c r="B3" s="10" t="s">
        <v>4</v>
      </c>
      <c r="C3" s="10"/>
      <c r="D3" s="17"/>
      <c r="E3" s="35"/>
      <c r="F3" s="35"/>
      <c r="G3" s="55"/>
      <c r="H3" s="55"/>
      <c r="I3" s="17"/>
      <c r="K3" s="41"/>
      <c r="L3" s="41"/>
      <c r="M3" s="115"/>
      <c r="N3" s="115"/>
    </row>
    <row r="4" spans="1:14" s="3" customFormat="1" ht="13.5" customHeight="1">
      <c r="A4" s="3">
        <v>1</v>
      </c>
      <c r="B4" s="76" t="s">
        <v>124</v>
      </c>
      <c r="C4" s="86" t="s">
        <v>127</v>
      </c>
      <c r="D4" s="3">
        <v>400</v>
      </c>
      <c r="E4" s="83">
        <v>3.701</v>
      </c>
      <c r="F4" s="83">
        <f>IF(ISERROR(FIND("DC",B4)),E4,2*E4)</f>
        <v>3.701</v>
      </c>
      <c r="G4" s="87">
        <v>3</v>
      </c>
      <c r="H4" s="87">
        <v>9</v>
      </c>
      <c r="I4" s="3">
        <v>1999</v>
      </c>
      <c r="J4" s="2"/>
      <c r="K4" s="41">
        <f>IF(F4=2*E4,F4,0)</f>
        <v>0</v>
      </c>
      <c r="L4" s="41">
        <f>IF(F4=E4,F4,0)</f>
        <v>3.701</v>
      </c>
      <c r="M4" s="115"/>
      <c r="N4" s="115"/>
    </row>
    <row r="5" spans="2:14" s="18" customFormat="1" ht="13.5" customHeight="1">
      <c r="B5" s="17" t="s">
        <v>2</v>
      </c>
      <c r="C5" s="10"/>
      <c r="D5" s="17"/>
      <c r="E5" s="36">
        <f>SUM(E4)</f>
        <v>3.701</v>
      </c>
      <c r="F5" s="36">
        <f>SUM(F4)</f>
        <v>3.701</v>
      </c>
      <c r="G5" s="56"/>
      <c r="H5" s="56"/>
      <c r="I5" s="17"/>
      <c r="J5" s="35"/>
      <c r="K5" s="35">
        <f>SUM(K4)</f>
        <v>0</v>
      </c>
      <c r="L5" s="35">
        <f>SUM(L4)</f>
        <v>3.701</v>
      </c>
      <c r="M5" s="55"/>
      <c r="N5" s="55"/>
    </row>
    <row r="6" spans="2:14" ht="12.75">
      <c r="B6" s="5" t="s">
        <v>1</v>
      </c>
      <c r="C6" s="53"/>
      <c r="D6" s="4"/>
      <c r="K6" s="41"/>
      <c r="L6" s="41"/>
      <c r="M6" s="115"/>
      <c r="N6" s="115"/>
    </row>
    <row r="7" spans="1:14" ht="12.75">
      <c r="A7" s="28">
        <v>1</v>
      </c>
      <c r="B7" s="24" t="s">
        <v>72</v>
      </c>
      <c r="C7" s="29" t="s">
        <v>127</v>
      </c>
      <c r="D7" s="28">
        <v>220</v>
      </c>
      <c r="E7" s="81">
        <v>24.76</v>
      </c>
      <c r="F7" s="81">
        <f aca="true" t="shared" si="0" ref="F7:F22">IF(ISERROR(FIND("DC",B7)),E7,2*E7)</f>
        <v>24.76</v>
      </c>
      <c r="G7" s="82"/>
      <c r="H7" s="82"/>
      <c r="I7" s="28">
        <v>1982</v>
      </c>
      <c r="K7" s="41">
        <f aca="true" t="shared" si="1" ref="K7:K22">IF(F7=2*E7,F7,0)</f>
        <v>0</v>
      </c>
      <c r="L7" s="41">
        <f aca="true" t="shared" si="2" ref="L7:L22">IF(F7=E7,F7,0)</f>
        <v>24.76</v>
      </c>
      <c r="M7" s="115"/>
      <c r="N7" s="115"/>
    </row>
    <row r="8" spans="1:14" ht="12.75">
      <c r="A8" s="28">
        <v>2</v>
      </c>
      <c r="B8" s="24" t="s">
        <v>284</v>
      </c>
      <c r="C8" s="29" t="s">
        <v>127</v>
      </c>
      <c r="D8" s="28">
        <v>220</v>
      </c>
      <c r="E8" s="81">
        <v>0.2</v>
      </c>
      <c r="F8" s="81">
        <f t="shared" si="0"/>
        <v>0.2</v>
      </c>
      <c r="G8" s="82">
        <v>21</v>
      </c>
      <c r="H8" s="82">
        <v>7</v>
      </c>
      <c r="I8" s="28">
        <v>2008</v>
      </c>
      <c r="K8" s="41">
        <f>IF(F8=2*E8,F8,0)</f>
        <v>0</v>
      </c>
      <c r="L8" s="41">
        <f>IF(F8=E8,F8,0)</f>
        <v>0.2</v>
      </c>
      <c r="M8" s="115"/>
      <c r="N8" s="115"/>
    </row>
    <row r="9" spans="1:17" ht="25.5">
      <c r="A9" s="28">
        <v>3</v>
      </c>
      <c r="B9" s="76" t="s">
        <v>144</v>
      </c>
      <c r="C9" s="29" t="s">
        <v>134</v>
      </c>
      <c r="D9" s="28">
        <v>220</v>
      </c>
      <c r="E9" s="81">
        <v>80.5</v>
      </c>
      <c r="F9" s="81">
        <f t="shared" si="0"/>
        <v>161</v>
      </c>
      <c r="G9" s="82"/>
      <c r="H9" s="82"/>
      <c r="I9" s="28">
        <v>1974</v>
      </c>
      <c r="K9" s="41">
        <f t="shared" si="1"/>
        <v>161</v>
      </c>
      <c r="L9" s="41">
        <f t="shared" si="2"/>
        <v>0</v>
      </c>
      <c r="M9" s="115"/>
      <c r="N9" s="115"/>
      <c r="Q9" s="24" t="s">
        <v>309</v>
      </c>
    </row>
    <row r="10" spans="1:17" ht="25.5">
      <c r="A10" s="28">
        <v>4</v>
      </c>
      <c r="B10" s="76" t="s">
        <v>285</v>
      </c>
      <c r="C10" s="29" t="s">
        <v>134</v>
      </c>
      <c r="D10" s="28">
        <v>220</v>
      </c>
      <c r="E10" s="81">
        <v>68.59</v>
      </c>
      <c r="F10" s="81">
        <f t="shared" si="0"/>
        <v>137.18</v>
      </c>
      <c r="G10" s="82"/>
      <c r="H10" s="82">
        <v>5</v>
      </c>
      <c r="I10" s="28">
        <v>1989</v>
      </c>
      <c r="K10" s="41">
        <f t="shared" si="1"/>
        <v>137.18</v>
      </c>
      <c r="L10" s="41">
        <f t="shared" si="2"/>
        <v>0</v>
      </c>
      <c r="M10" s="115"/>
      <c r="N10" s="115"/>
      <c r="Q10" s="24" t="s">
        <v>309</v>
      </c>
    </row>
    <row r="11" spans="1:17" ht="12.75">
      <c r="A11" s="28">
        <v>5</v>
      </c>
      <c r="B11" s="24" t="s">
        <v>122</v>
      </c>
      <c r="C11" s="29" t="s">
        <v>127</v>
      </c>
      <c r="D11" s="28">
        <v>220</v>
      </c>
      <c r="E11" s="81">
        <v>93.46</v>
      </c>
      <c r="F11" s="81">
        <f t="shared" si="0"/>
        <v>93.46</v>
      </c>
      <c r="G11" s="82"/>
      <c r="H11" s="82"/>
      <c r="I11" s="28">
        <v>1982</v>
      </c>
      <c r="K11" s="41">
        <f t="shared" si="1"/>
        <v>0</v>
      </c>
      <c r="L11" s="41">
        <f t="shared" si="2"/>
        <v>93.46</v>
      </c>
      <c r="M11" s="115">
        <v>307</v>
      </c>
      <c r="N11" s="115"/>
      <c r="O11" s="24" t="s">
        <v>278</v>
      </c>
      <c r="P11" s="24" t="s">
        <v>279</v>
      </c>
      <c r="Q11" s="24" t="s">
        <v>282</v>
      </c>
    </row>
    <row r="12" spans="1:17" ht="12.75">
      <c r="A12" s="28">
        <v>6</v>
      </c>
      <c r="B12" s="24" t="s">
        <v>73</v>
      </c>
      <c r="C12" s="29" t="s">
        <v>127</v>
      </c>
      <c r="D12" s="28">
        <v>220</v>
      </c>
      <c r="E12" s="81">
        <v>92.072</v>
      </c>
      <c r="F12" s="81">
        <f t="shared" si="0"/>
        <v>184.144</v>
      </c>
      <c r="G12" s="82"/>
      <c r="H12" s="82"/>
      <c r="I12" s="28">
        <v>1974</v>
      </c>
      <c r="K12" s="41">
        <f t="shared" si="1"/>
        <v>184.144</v>
      </c>
      <c r="L12" s="41">
        <f t="shared" si="2"/>
        <v>0</v>
      </c>
      <c r="M12" s="115">
        <v>312</v>
      </c>
      <c r="N12" s="115"/>
      <c r="O12" s="24" t="s">
        <v>278</v>
      </c>
      <c r="P12" s="24" t="s">
        <v>279</v>
      </c>
      <c r="Q12" s="24" t="s">
        <v>282</v>
      </c>
    </row>
    <row r="13" spans="1:17" ht="12.75">
      <c r="A13" s="28">
        <v>7</v>
      </c>
      <c r="B13" s="24" t="s">
        <v>102</v>
      </c>
      <c r="C13" s="29" t="s">
        <v>127</v>
      </c>
      <c r="D13" s="28">
        <v>220</v>
      </c>
      <c r="E13" s="81">
        <v>7.73</v>
      </c>
      <c r="F13" s="81">
        <f t="shared" si="0"/>
        <v>15.46</v>
      </c>
      <c r="G13" s="82"/>
      <c r="H13" s="82"/>
      <c r="I13" s="28">
        <v>1990</v>
      </c>
      <c r="K13" s="41">
        <f t="shared" si="1"/>
        <v>15.46</v>
      </c>
      <c r="L13" s="41">
        <f t="shared" si="2"/>
        <v>0</v>
      </c>
      <c r="M13" s="115">
        <v>25</v>
      </c>
      <c r="N13" s="115"/>
      <c r="O13" s="24" t="s">
        <v>278</v>
      </c>
      <c r="P13" s="24" t="s">
        <v>279</v>
      </c>
      <c r="Q13" s="24" t="s">
        <v>282</v>
      </c>
    </row>
    <row r="14" spans="1:16" ht="12.75">
      <c r="A14" s="28">
        <v>8</v>
      </c>
      <c r="B14" s="24" t="s">
        <v>131</v>
      </c>
      <c r="C14" s="29" t="s">
        <v>128</v>
      </c>
      <c r="D14" s="28">
        <v>220</v>
      </c>
      <c r="E14" s="81">
        <v>123</v>
      </c>
      <c r="F14" s="81">
        <f t="shared" si="0"/>
        <v>123</v>
      </c>
      <c r="G14" s="82">
        <v>2</v>
      </c>
      <c r="H14" s="82">
        <v>4</v>
      </c>
      <c r="I14" s="28">
        <v>1984</v>
      </c>
      <c r="K14" s="41">
        <f t="shared" si="1"/>
        <v>0</v>
      </c>
      <c r="L14" s="41">
        <f t="shared" si="2"/>
        <v>123</v>
      </c>
      <c r="M14" s="115">
        <v>403</v>
      </c>
      <c r="N14" s="115" t="s">
        <v>355</v>
      </c>
      <c r="O14" s="24" t="s">
        <v>353</v>
      </c>
      <c r="P14" s="24" t="s">
        <v>356</v>
      </c>
    </row>
    <row r="15" spans="1:16" ht="25.5">
      <c r="A15" s="28">
        <v>9</v>
      </c>
      <c r="B15" s="24" t="s">
        <v>130</v>
      </c>
      <c r="C15" s="29" t="s">
        <v>128</v>
      </c>
      <c r="D15" s="28">
        <v>220</v>
      </c>
      <c r="E15" s="81">
        <v>123.21</v>
      </c>
      <c r="F15" s="81">
        <f t="shared" si="0"/>
        <v>246.42</v>
      </c>
      <c r="G15" s="82"/>
      <c r="H15" s="82">
        <v>10</v>
      </c>
      <c r="I15" s="28">
        <v>1974</v>
      </c>
      <c r="K15" s="41">
        <f t="shared" si="1"/>
        <v>246.42</v>
      </c>
      <c r="L15" s="41">
        <f t="shared" si="2"/>
        <v>0</v>
      </c>
      <c r="M15" s="115">
        <v>406</v>
      </c>
      <c r="N15" s="115" t="s">
        <v>352</v>
      </c>
      <c r="O15" s="24" t="s">
        <v>353</v>
      </c>
      <c r="P15" s="24" t="s">
        <v>354</v>
      </c>
    </row>
    <row r="16" spans="1:17" ht="12.75">
      <c r="A16" s="28">
        <v>10</v>
      </c>
      <c r="B16" s="24" t="s">
        <v>103</v>
      </c>
      <c r="C16" s="29" t="s">
        <v>127</v>
      </c>
      <c r="D16" s="28">
        <v>220</v>
      </c>
      <c r="E16" s="81">
        <v>6</v>
      </c>
      <c r="F16" s="81">
        <f t="shared" si="0"/>
        <v>12</v>
      </c>
      <c r="G16" s="82"/>
      <c r="H16" s="82"/>
      <c r="I16" s="28">
        <v>1987</v>
      </c>
      <c r="K16" s="41">
        <f t="shared" si="1"/>
        <v>12</v>
      </c>
      <c r="L16" s="41">
        <f t="shared" si="2"/>
        <v>0</v>
      </c>
      <c r="M16" s="115">
        <v>21</v>
      </c>
      <c r="N16" s="115"/>
      <c r="O16" s="24" t="s">
        <v>278</v>
      </c>
      <c r="P16" s="24" t="s">
        <v>279</v>
      </c>
      <c r="Q16" s="24" t="s">
        <v>282</v>
      </c>
    </row>
    <row r="17" spans="1:14" ht="38.25">
      <c r="A17" s="28">
        <v>11</v>
      </c>
      <c r="B17" s="76" t="s">
        <v>145</v>
      </c>
      <c r="C17" s="29" t="s">
        <v>137</v>
      </c>
      <c r="D17" s="28">
        <v>220</v>
      </c>
      <c r="E17" s="81">
        <v>86</v>
      </c>
      <c r="F17" s="81">
        <f t="shared" si="0"/>
        <v>172</v>
      </c>
      <c r="G17" s="82">
        <v>30</v>
      </c>
      <c r="H17" s="82">
        <v>10</v>
      </c>
      <c r="I17" s="28">
        <v>2004</v>
      </c>
      <c r="J17" s="86"/>
      <c r="K17" s="41">
        <f t="shared" si="1"/>
        <v>172</v>
      </c>
      <c r="L17" s="41">
        <f t="shared" si="2"/>
        <v>0</v>
      </c>
      <c r="M17" s="115"/>
      <c r="N17" s="115"/>
    </row>
    <row r="18" spans="1:17" ht="25.5">
      <c r="A18" s="28">
        <v>12</v>
      </c>
      <c r="B18" s="76" t="s">
        <v>133</v>
      </c>
      <c r="C18" s="29" t="s">
        <v>134</v>
      </c>
      <c r="D18" s="28">
        <v>220</v>
      </c>
      <c r="E18" s="81">
        <v>104.8</v>
      </c>
      <c r="F18" s="81">
        <f t="shared" si="0"/>
        <v>209.6</v>
      </c>
      <c r="G18" s="82"/>
      <c r="H18" s="82"/>
      <c r="I18" s="28">
        <v>1974</v>
      </c>
      <c r="K18" s="41">
        <f t="shared" si="1"/>
        <v>209.6</v>
      </c>
      <c r="L18" s="41">
        <f t="shared" si="2"/>
        <v>0</v>
      </c>
      <c r="M18" s="115"/>
      <c r="N18" s="115"/>
      <c r="Q18" s="24" t="s">
        <v>309</v>
      </c>
    </row>
    <row r="19" spans="1:16" ht="25.5">
      <c r="A19" s="28">
        <v>13</v>
      </c>
      <c r="B19" s="76" t="s">
        <v>132</v>
      </c>
      <c r="C19" s="29" t="s">
        <v>128</v>
      </c>
      <c r="D19" s="28">
        <v>220</v>
      </c>
      <c r="E19" s="81">
        <v>66.66</v>
      </c>
      <c r="F19" s="81">
        <f>IF(ISERROR(FIND("DC",B19)),E19,2*E19)</f>
        <v>133.32</v>
      </c>
      <c r="G19" s="82"/>
      <c r="H19" s="82"/>
      <c r="I19" s="28">
        <v>1974</v>
      </c>
      <c r="K19" s="41">
        <f>IF(F19=2*E19,F19,0)</f>
        <v>133.32</v>
      </c>
      <c r="L19" s="41">
        <f>IF(F19=E19,F19,0)</f>
        <v>0</v>
      </c>
      <c r="M19" s="115">
        <v>221</v>
      </c>
      <c r="N19" s="115" t="s">
        <v>360</v>
      </c>
      <c r="O19" s="24" t="s">
        <v>353</v>
      </c>
      <c r="P19" s="24" t="s">
        <v>361</v>
      </c>
    </row>
    <row r="20" spans="1:16" s="48" customFormat="1" ht="12.75">
      <c r="A20" s="28">
        <v>14</v>
      </c>
      <c r="B20" s="48" t="s">
        <v>242</v>
      </c>
      <c r="C20" s="88" t="s">
        <v>128</v>
      </c>
      <c r="D20" s="28">
        <v>220</v>
      </c>
      <c r="E20" s="50">
        <v>86.148</v>
      </c>
      <c r="F20" s="50">
        <f t="shared" si="0"/>
        <v>172.296</v>
      </c>
      <c r="G20" s="72">
        <v>26</v>
      </c>
      <c r="H20" s="72">
        <v>5</v>
      </c>
      <c r="I20" s="49">
        <v>2001</v>
      </c>
      <c r="K20" s="41">
        <f t="shared" si="1"/>
        <v>172.296</v>
      </c>
      <c r="L20" s="41">
        <f t="shared" si="2"/>
        <v>0</v>
      </c>
      <c r="M20" s="115">
        <v>287</v>
      </c>
      <c r="N20" s="115" t="s">
        <v>357</v>
      </c>
      <c r="O20" s="24" t="s">
        <v>358</v>
      </c>
      <c r="P20" s="48" t="s">
        <v>359</v>
      </c>
    </row>
    <row r="21" spans="1:15" s="48" customFormat="1" ht="12.75">
      <c r="A21" s="28">
        <v>15</v>
      </c>
      <c r="B21" s="48" t="s">
        <v>241</v>
      </c>
      <c r="C21" s="88" t="s">
        <v>128</v>
      </c>
      <c r="D21" s="28">
        <v>220</v>
      </c>
      <c r="E21" s="50">
        <v>91</v>
      </c>
      <c r="F21" s="50">
        <f t="shared" si="0"/>
        <v>182</v>
      </c>
      <c r="G21" s="72">
        <v>22</v>
      </c>
      <c r="H21" s="72">
        <v>7</v>
      </c>
      <c r="I21" s="49">
        <v>2005</v>
      </c>
      <c r="K21" s="41">
        <f t="shared" si="1"/>
        <v>182</v>
      </c>
      <c r="L21" s="41">
        <f t="shared" si="2"/>
        <v>0</v>
      </c>
      <c r="M21" s="115"/>
      <c r="N21" s="115"/>
      <c r="O21" s="24"/>
    </row>
    <row r="22" spans="1:16" s="48" customFormat="1" ht="25.5">
      <c r="A22" s="28">
        <v>16</v>
      </c>
      <c r="B22" s="76" t="s">
        <v>135</v>
      </c>
      <c r="C22" s="29" t="s">
        <v>128</v>
      </c>
      <c r="D22" s="28">
        <v>220</v>
      </c>
      <c r="E22" s="81">
        <v>88.27</v>
      </c>
      <c r="F22" s="81">
        <f t="shared" si="0"/>
        <v>176.54</v>
      </c>
      <c r="G22" s="82">
        <v>20</v>
      </c>
      <c r="H22" s="82">
        <v>8</v>
      </c>
      <c r="I22" s="28">
        <v>2001</v>
      </c>
      <c r="K22" s="41">
        <f t="shared" si="1"/>
        <v>176.54</v>
      </c>
      <c r="L22" s="41">
        <f t="shared" si="2"/>
        <v>0</v>
      </c>
      <c r="M22" s="115">
        <v>293</v>
      </c>
      <c r="N22" s="115" t="s">
        <v>362</v>
      </c>
      <c r="O22" s="24" t="s">
        <v>363</v>
      </c>
      <c r="P22" s="48" t="s">
        <v>364</v>
      </c>
    </row>
    <row r="23" spans="1:17" s="48" customFormat="1" ht="25.5">
      <c r="A23" s="28">
        <v>17</v>
      </c>
      <c r="B23" s="76" t="s">
        <v>136</v>
      </c>
      <c r="C23" s="29" t="s">
        <v>137</v>
      </c>
      <c r="D23" s="28">
        <v>220</v>
      </c>
      <c r="E23" s="81">
        <v>107.8</v>
      </c>
      <c r="F23" s="81">
        <f>IF(ISERROR(FIND("DC",B23)),E23,2*E23)</f>
        <v>215.6</v>
      </c>
      <c r="G23" s="82">
        <v>20</v>
      </c>
      <c r="H23" s="82">
        <v>8</v>
      </c>
      <c r="I23" s="28">
        <v>2001</v>
      </c>
      <c r="J23" s="52"/>
      <c r="K23" s="41">
        <f>IF(F23=2*E23,F23,0)</f>
        <v>215.6</v>
      </c>
      <c r="L23" s="41">
        <f>IF(F23=E23,F23,0)</f>
        <v>0</v>
      </c>
      <c r="M23" s="115"/>
      <c r="N23" s="115"/>
      <c r="O23" s="24"/>
      <c r="Q23" s="48" t="s">
        <v>303</v>
      </c>
    </row>
    <row r="24" spans="1:15" s="14" customFormat="1" ht="15">
      <c r="A24" s="12"/>
      <c r="B24" s="13" t="s">
        <v>2</v>
      </c>
      <c r="C24" s="15"/>
      <c r="D24" s="13"/>
      <c r="E24" s="30">
        <f>SUM(E7:E23)</f>
        <v>1250.2</v>
      </c>
      <c r="F24" s="30">
        <f>SUM(F7:F23)</f>
        <v>2258.9799999999996</v>
      </c>
      <c r="G24" s="58"/>
      <c r="H24" s="58"/>
      <c r="I24" s="44"/>
      <c r="J24" s="44"/>
      <c r="K24" s="35">
        <f>SUM(K7:K23)</f>
        <v>2017.5599999999997</v>
      </c>
      <c r="L24" s="35">
        <f>SUM(L7:L23)</f>
        <v>241.42</v>
      </c>
      <c r="M24" s="35"/>
      <c r="N24" s="115"/>
      <c r="O24" s="44"/>
    </row>
    <row r="25" spans="1:14" s="14" customFormat="1" ht="15">
      <c r="A25" s="12"/>
      <c r="B25" s="16" t="s">
        <v>3</v>
      </c>
      <c r="C25" s="15"/>
      <c r="D25" s="13"/>
      <c r="E25" s="37"/>
      <c r="F25" s="37"/>
      <c r="G25" s="59"/>
      <c r="H25" s="59"/>
      <c r="K25" s="41"/>
      <c r="L25" s="41"/>
      <c r="M25" s="115"/>
      <c r="N25" s="115"/>
    </row>
    <row r="26" spans="1:16" ht="12.75">
      <c r="A26" s="28">
        <v>1</v>
      </c>
      <c r="B26" s="24" t="s">
        <v>74</v>
      </c>
      <c r="C26" s="29" t="s">
        <v>128</v>
      </c>
      <c r="D26" s="28">
        <v>132</v>
      </c>
      <c r="E26" s="81">
        <v>76.9</v>
      </c>
      <c r="F26" s="81">
        <f aca="true" t="shared" si="3" ref="F26:F53">IF(ISERROR(FIND("DC",B26)),E26,2*E26)</f>
        <v>76.9</v>
      </c>
      <c r="G26" s="82">
        <v>15</v>
      </c>
      <c r="H26" s="82">
        <v>7</v>
      </c>
      <c r="I26" s="28">
        <v>2001</v>
      </c>
      <c r="K26" s="41">
        <f aca="true" t="shared" si="4" ref="K26:K53">IF(F26=2*E26,F26,0)</f>
        <v>0</v>
      </c>
      <c r="L26" s="41">
        <f aca="true" t="shared" si="5" ref="L26:L53">IF(F26=E26,F26,0)</f>
        <v>76.9</v>
      </c>
      <c r="M26" s="115">
        <v>276</v>
      </c>
      <c r="N26" s="115" t="s">
        <v>372</v>
      </c>
      <c r="O26" s="24" t="s">
        <v>366</v>
      </c>
      <c r="P26" s="24" t="s">
        <v>369</v>
      </c>
    </row>
    <row r="27" spans="1:17" ht="12.75">
      <c r="A27" s="28">
        <v>2</v>
      </c>
      <c r="B27" s="24" t="s">
        <v>143</v>
      </c>
      <c r="C27" s="29" t="s">
        <v>134</v>
      </c>
      <c r="D27" s="28">
        <v>132</v>
      </c>
      <c r="E27" s="81">
        <v>33.96</v>
      </c>
      <c r="F27" s="81">
        <f t="shared" si="3"/>
        <v>33.96</v>
      </c>
      <c r="G27" s="82"/>
      <c r="H27" s="82"/>
      <c r="I27" s="28">
        <v>1978</v>
      </c>
      <c r="K27" s="41">
        <f t="shared" si="4"/>
        <v>0</v>
      </c>
      <c r="L27" s="41">
        <f t="shared" si="5"/>
        <v>33.96</v>
      </c>
      <c r="M27" s="115"/>
      <c r="N27" s="115"/>
      <c r="Q27" s="24" t="s">
        <v>310</v>
      </c>
    </row>
    <row r="28" spans="1:17" ht="12.75">
      <c r="A28" s="28">
        <v>3</v>
      </c>
      <c r="B28" s="24" t="s">
        <v>220</v>
      </c>
      <c r="C28" s="29" t="s">
        <v>137</v>
      </c>
      <c r="D28" s="28">
        <v>132</v>
      </c>
      <c r="E28" s="81">
        <v>43.725</v>
      </c>
      <c r="F28" s="81">
        <f t="shared" si="3"/>
        <v>87.45</v>
      </c>
      <c r="G28" s="82"/>
      <c r="H28" s="82"/>
      <c r="I28" s="28">
        <v>1982</v>
      </c>
      <c r="K28" s="41">
        <f t="shared" si="4"/>
        <v>87.45</v>
      </c>
      <c r="L28" s="41">
        <f t="shared" si="5"/>
        <v>0</v>
      </c>
      <c r="M28" s="115"/>
      <c r="N28" s="115"/>
      <c r="Q28" s="24" t="s">
        <v>306</v>
      </c>
    </row>
    <row r="29" spans="1:17" ht="12.75">
      <c r="A29" s="28">
        <v>4</v>
      </c>
      <c r="B29" s="24" t="s">
        <v>221</v>
      </c>
      <c r="C29" s="29" t="s">
        <v>137</v>
      </c>
      <c r="D29" s="28">
        <v>132</v>
      </c>
      <c r="E29" s="81">
        <v>54.19</v>
      </c>
      <c r="F29" s="81">
        <f t="shared" si="3"/>
        <v>54.19</v>
      </c>
      <c r="G29" s="82"/>
      <c r="H29" s="82"/>
      <c r="I29" s="28">
        <v>1982</v>
      </c>
      <c r="K29" s="41">
        <f t="shared" si="4"/>
        <v>0</v>
      </c>
      <c r="L29" s="41">
        <f t="shared" si="5"/>
        <v>54.19</v>
      </c>
      <c r="M29" s="115"/>
      <c r="N29" s="115"/>
      <c r="Q29" s="24" t="s">
        <v>306</v>
      </c>
    </row>
    <row r="30" spans="1:17" ht="12.75">
      <c r="A30" s="28">
        <v>5</v>
      </c>
      <c r="B30" s="24" t="s">
        <v>105</v>
      </c>
      <c r="C30" s="29" t="s">
        <v>134</v>
      </c>
      <c r="D30" s="28">
        <v>132</v>
      </c>
      <c r="E30" s="81">
        <v>32.93</v>
      </c>
      <c r="F30" s="81">
        <f t="shared" si="3"/>
        <v>65.86</v>
      </c>
      <c r="G30" s="82"/>
      <c r="H30" s="82"/>
      <c r="I30" s="28">
        <v>1984</v>
      </c>
      <c r="K30" s="41">
        <f t="shared" si="4"/>
        <v>65.86</v>
      </c>
      <c r="L30" s="41">
        <f t="shared" si="5"/>
        <v>0</v>
      </c>
      <c r="M30" s="115"/>
      <c r="N30" s="115"/>
      <c r="Q30" s="24" t="s">
        <v>309</v>
      </c>
    </row>
    <row r="31" spans="1:17" ht="12.75">
      <c r="A31" s="28">
        <v>6</v>
      </c>
      <c r="B31" s="24" t="s">
        <v>106</v>
      </c>
      <c r="C31" s="29" t="s">
        <v>134</v>
      </c>
      <c r="D31" s="28">
        <v>132</v>
      </c>
      <c r="E31" s="81">
        <v>86.5</v>
      </c>
      <c r="F31" s="81">
        <f t="shared" si="3"/>
        <v>86.5</v>
      </c>
      <c r="G31" s="82"/>
      <c r="H31" s="82"/>
      <c r="I31" s="28">
        <v>1986</v>
      </c>
      <c r="K31" s="41">
        <f t="shared" si="4"/>
        <v>0</v>
      </c>
      <c r="L31" s="41">
        <f t="shared" si="5"/>
        <v>86.5</v>
      </c>
      <c r="M31" s="115"/>
      <c r="N31" s="115"/>
      <c r="Q31" s="24" t="s">
        <v>309</v>
      </c>
    </row>
    <row r="32" spans="1:17" ht="12.75">
      <c r="A32" s="28">
        <v>7</v>
      </c>
      <c r="B32" s="24" t="s">
        <v>219</v>
      </c>
      <c r="C32" s="29" t="s">
        <v>137</v>
      </c>
      <c r="D32" s="28">
        <v>132</v>
      </c>
      <c r="E32" s="81">
        <v>12</v>
      </c>
      <c r="F32" s="81">
        <f t="shared" si="3"/>
        <v>12</v>
      </c>
      <c r="G32" s="82"/>
      <c r="H32" s="82"/>
      <c r="I32" s="28">
        <v>1968</v>
      </c>
      <c r="K32" s="41">
        <f t="shared" si="4"/>
        <v>0</v>
      </c>
      <c r="L32" s="41">
        <f t="shared" si="5"/>
        <v>12</v>
      </c>
      <c r="M32" s="115"/>
      <c r="N32" s="115"/>
      <c r="Q32" s="24" t="s">
        <v>308</v>
      </c>
    </row>
    <row r="33" spans="1:17" ht="12.75">
      <c r="A33" s="28">
        <v>8</v>
      </c>
      <c r="B33" s="48" t="s">
        <v>222</v>
      </c>
      <c r="C33" s="88" t="s">
        <v>137</v>
      </c>
      <c r="D33" s="28">
        <v>132</v>
      </c>
      <c r="E33" s="81">
        <v>28.904</v>
      </c>
      <c r="F33" s="81">
        <f t="shared" si="3"/>
        <v>28.904</v>
      </c>
      <c r="G33" s="82">
        <v>22</v>
      </c>
      <c r="H33" s="82">
        <v>4</v>
      </c>
      <c r="I33" s="28">
        <v>2003</v>
      </c>
      <c r="K33" s="41">
        <f t="shared" si="4"/>
        <v>0</v>
      </c>
      <c r="L33" s="41">
        <f t="shared" si="5"/>
        <v>28.904</v>
      </c>
      <c r="M33" s="115"/>
      <c r="N33" s="115"/>
      <c r="Q33" s="24" t="s">
        <v>306</v>
      </c>
    </row>
    <row r="34" spans="1:17" ht="12.75">
      <c r="A34" s="28">
        <v>9</v>
      </c>
      <c r="B34" s="24" t="s">
        <v>223</v>
      </c>
      <c r="C34" s="29" t="s">
        <v>137</v>
      </c>
      <c r="D34" s="28">
        <v>132</v>
      </c>
      <c r="E34" s="81">
        <v>5.8</v>
      </c>
      <c r="F34" s="81">
        <f t="shared" si="3"/>
        <v>11.6</v>
      </c>
      <c r="G34" s="82"/>
      <c r="H34" s="82"/>
      <c r="I34" s="28">
        <v>1981</v>
      </c>
      <c r="K34" s="41">
        <f t="shared" si="4"/>
        <v>11.6</v>
      </c>
      <c r="L34" s="41">
        <f t="shared" si="5"/>
        <v>0</v>
      </c>
      <c r="M34" s="115"/>
      <c r="N34" s="115"/>
      <c r="Q34" s="24" t="s">
        <v>308</v>
      </c>
    </row>
    <row r="35" spans="1:17" ht="12.75">
      <c r="A35" s="28">
        <v>10</v>
      </c>
      <c r="B35" s="48" t="s">
        <v>75</v>
      </c>
      <c r="C35" s="88" t="s">
        <v>137</v>
      </c>
      <c r="D35" s="28">
        <v>132</v>
      </c>
      <c r="E35" s="81">
        <v>1.882</v>
      </c>
      <c r="F35" s="81">
        <f t="shared" si="3"/>
        <v>3.764</v>
      </c>
      <c r="G35" s="82">
        <v>21</v>
      </c>
      <c r="H35" s="82">
        <v>12</v>
      </c>
      <c r="I35" s="28">
        <v>2003</v>
      </c>
      <c r="K35" s="41">
        <f t="shared" si="4"/>
        <v>3.764</v>
      </c>
      <c r="L35" s="41">
        <f t="shared" si="5"/>
        <v>0</v>
      </c>
      <c r="M35" s="115"/>
      <c r="N35" s="115"/>
      <c r="Q35" s="24" t="s">
        <v>305</v>
      </c>
    </row>
    <row r="36" spans="1:17" ht="25.5">
      <c r="A36" s="28">
        <v>11</v>
      </c>
      <c r="B36" s="24" t="s">
        <v>107</v>
      </c>
      <c r="C36" s="29" t="s">
        <v>127</v>
      </c>
      <c r="D36" s="28">
        <v>132</v>
      </c>
      <c r="E36" s="81">
        <v>45</v>
      </c>
      <c r="F36" s="81">
        <f t="shared" si="3"/>
        <v>45</v>
      </c>
      <c r="G36" s="82"/>
      <c r="H36" s="82"/>
      <c r="I36" s="28">
        <v>1986</v>
      </c>
      <c r="K36" s="41">
        <f t="shared" si="4"/>
        <v>0</v>
      </c>
      <c r="L36" s="41">
        <f t="shared" si="5"/>
        <v>45</v>
      </c>
      <c r="M36" s="115">
        <v>326</v>
      </c>
      <c r="N36" s="115"/>
      <c r="O36" s="24" t="s">
        <v>274</v>
      </c>
      <c r="P36" s="24" t="s">
        <v>275</v>
      </c>
      <c r="Q36" s="76" t="s">
        <v>276</v>
      </c>
    </row>
    <row r="37" spans="1:17" ht="38.25">
      <c r="A37" s="28">
        <v>12</v>
      </c>
      <c r="B37" s="24" t="s">
        <v>108</v>
      </c>
      <c r="C37" s="29" t="s">
        <v>127</v>
      </c>
      <c r="D37" s="28">
        <v>132</v>
      </c>
      <c r="E37" s="81">
        <v>108</v>
      </c>
      <c r="F37" s="81">
        <f t="shared" si="3"/>
        <v>108</v>
      </c>
      <c r="G37" s="82"/>
      <c r="H37" s="82"/>
      <c r="I37" s="28">
        <v>1956</v>
      </c>
      <c r="K37" s="41">
        <f t="shared" si="4"/>
        <v>0</v>
      </c>
      <c r="L37" s="41">
        <f t="shared" si="5"/>
        <v>108</v>
      </c>
      <c r="M37" s="115">
        <v>353</v>
      </c>
      <c r="N37" s="115"/>
      <c r="O37" s="24" t="s">
        <v>267</v>
      </c>
      <c r="P37" s="24" t="s">
        <v>266</v>
      </c>
      <c r="Q37" s="76" t="s">
        <v>280</v>
      </c>
    </row>
    <row r="38" spans="1:17" ht="51">
      <c r="A38" s="28">
        <v>13</v>
      </c>
      <c r="B38" s="24" t="s">
        <v>109</v>
      </c>
      <c r="C38" s="29" t="s">
        <v>127</v>
      </c>
      <c r="D38" s="28">
        <v>132</v>
      </c>
      <c r="E38" s="81">
        <v>40</v>
      </c>
      <c r="F38" s="81">
        <f t="shared" si="3"/>
        <v>40</v>
      </c>
      <c r="G38" s="82"/>
      <c r="H38" s="82"/>
      <c r="I38" s="28">
        <v>1970</v>
      </c>
      <c r="K38" s="41">
        <f t="shared" si="4"/>
        <v>0</v>
      </c>
      <c r="L38" s="41">
        <f t="shared" si="5"/>
        <v>40</v>
      </c>
      <c r="M38" s="115"/>
      <c r="N38" s="115"/>
      <c r="O38" s="76" t="s">
        <v>271</v>
      </c>
      <c r="P38" s="76" t="s">
        <v>272</v>
      </c>
      <c r="Q38" s="76" t="s">
        <v>273</v>
      </c>
    </row>
    <row r="39" spans="1:17" ht="12.75">
      <c r="A39" s="28">
        <v>14</v>
      </c>
      <c r="B39" s="24" t="s">
        <v>110</v>
      </c>
      <c r="C39" s="29" t="s">
        <v>127</v>
      </c>
      <c r="D39" s="28">
        <v>132</v>
      </c>
      <c r="E39" s="81">
        <v>54.6</v>
      </c>
      <c r="F39" s="81">
        <f t="shared" si="3"/>
        <v>54.6</v>
      </c>
      <c r="G39" s="82"/>
      <c r="H39" s="82"/>
      <c r="I39" s="28">
        <v>1985</v>
      </c>
      <c r="K39" s="41">
        <f t="shared" si="4"/>
        <v>0</v>
      </c>
      <c r="L39" s="41">
        <f t="shared" si="5"/>
        <v>54.6</v>
      </c>
      <c r="M39" s="115">
        <v>189</v>
      </c>
      <c r="N39" s="115"/>
      <c r="O39" s="24" t="s">
        <v>263</v>
      </c>
      <c r="P39" s="24" t="s">
        <v>264</v>
      </c>
      <c r="Q39" s="24" t="s">
        <v>265</v>
      </c>
    </row>
    <row r="40" spans="1:17" ht="38.25">
      <c r="A40" s="28">
        <v>15</v>
      </c>
      <c r="B40" s="24" t="s">
        <v>76</v>
      </c>
      <c r="C40" s="29" t="s">
        <v>127</v>
      </c>
      <c r="D40" s="28">
        <v>132</v>
      </c>
      <c r="E40" s="81">
        <v>145</v>
      </c>
      <c r="F40" s="81">
        <f t="shared" si="3"/>
        <v>145</v>
      </c>
      <c r="G40" s="82"/>
      <c r="H40" s="82"/>
      <c r="I40" s="28">
        <v>1982</v>
      </c>
      <c r="K40" s="41">
        <f t="shared" si="4"/>
        <v>0</v>
      </c>
      <c r="L40" s="41">
        <f t="shared" si="5"/>
        <v>145</v>
      </c>
      <c r="M40" s="115">
        <v>498</v>
      </c>
      <c r="N40" s="115"/>
      <c r="O40" s="76" t="s">
        <v>269</v>
      </c>
      <c r="P40" s="76" t="s">
        <v>270</v>
      </c>
      <c r="Q40" s="24" t="s">
        <v>281</v>
      </c>
    </row>
    <row r="41" spans="1:17" ht="38.25">
      <c r="A41" s="28">
        <v>16</v>
      </c>
      <c r="B41" s="24" t="s">
        <v>123</v>
      </c>
      <c r="C41" s="29" t="s">
        <v>127</v>
      </c>
      <c r="D41" s="28">
        <v>132</v>
      </c>
      <c r="E41" s="81">
        <v>43</v>
      </c>
      <c r="F41" s="81">
        <f t="shared" si="3"/>
        <v>43</v>
      </c>
      <c r="G41" s="82"/>
      <c r="H41" s="82"/>
      <c r="I41" s="28">
        <v>1956</v>
      </c>
      <c r="K41" s="41">
        <f t="shared" si="4"/>
        <v>0</v>
      </c>
      <c r="L41" s="41">
        <f t="shared" si="5"/>
        <v>43</v>
      </c>
      <c r="M41" s="115">
        <v>153</v>
      </c>
      <c r="N41" s="115"/>
      <c r="O41" s="76" t="s">
        <v>268</v>
      </c>
      <c r="P41" s="24" t="s">
        <v>266</v>
      </c>
      <c r="Q41" s="24" t="s">
        <v>281</v>
      </c>
    </row>
    <row r="42" spans="1:15" ht="25.5">
      <c r="A42" s="28">
        <v>17</v>
      </c>
      <c r="B42" s="76" t="s">
        <v>346</v>
      </c>
      <c r="C42" s="29" t="s">
        <v>127</v>
      </c>
      <c r="D42" s="28">
        <v>132</v>
      </c>
      <c r="E42" s="81">
        <v>7.106</v>
      </c>
      <c r="F42" s="81">
        <f t="shared" si="3"/>
        <v>7.106</v>
      </c>
      <c r="G42" s="82">
        <v>12</v>
      </c>
      <c r="H42" s="82">
        <v>4</v>
      </c>
      <c r="I42" s="28">
        <v>2007</v>
      </c>
      <c r="K42" s="41">
        <f t="shared" si="4"/>
        <v>0</v>
      </c>
      <c r="L42" s="41">
        <f t="shared" si="5"/>
        <v>7.106</v>
      </c>
      <c r="M42" s="115"/>
      <c r="N42" s="115"/>
      <c r="O42" s="76"/>
    </row>
    <row r="43" spans="1:17" ht="12.75">
      <c r="A43" s="28">
        <v>18</v>
      </c>
      <c r="B43" s="24" t="s">
        <v>77</v>
      </c>
      <c r="C43" s="29" t="s">
        <v>137</v>
      </c>
      <c r="D43" s="28">
        <v>132</v>
      </c>
      <c r="E43" s="81">
        <v>58</v>
      </c>
      <c r="F43" s="81">
        <f t="shared" si="3"/>
        <v>58</v>
      </c>
      <c r="G43" s="82"/>
      <c r="H43" s="82"/>
      <c r="I43" s="28">
        <v>1962</v>
      </c>
      <c r="K43" s="41">
        <f t="shared" si="4"/>
        <v>0</v>
      </c>
      <c r="L43" s="41">
        <f t="shared" si="5"/>
        <v>58</v>
      </c>
      <c r="M43" s="115"/>
      <c r="N43" s="129"/>
      <c r="Q43" s="24" t="s">
        <v>305</v>
      </c>
    </row>
    <row r="44" spans="1:17" ht="12.75">
      <c r="A44" s="28">
        <v>19</v>
      </c>
      <c r="B44" s="48" t="s">
        <v>142</v>
      </c>
      <c r="C44" s="88" t="s">
        <v>137</v>
      </c>
      <c r="D44" s="28">
        <v>132</v>
      </c>
      <c r="E44" s="81">
        <v>10.91</v>
      </c>
      <c r="F44" s="81">
        <f t="shared" si="3"/>
        <v>21.82</v>
      </c>
      <c r="G44" s="82">
        <v>20</v>
      </c>
      <c r="H44" s="82">
        <v>9</v>
      </c>
      <c r="I44" s="28">
        <v>2004</v>
      </c>
      <c r="K44" s="41">
        <f t="shared" si="4"/>
        <v>21.82</v>
      </c>
      <c r="L44" s="41">
        <f t="shared" si="5"/>
        <v>0</v>
      </c>
      <c r="M44" s="115"/>
      <c r="N44" s="129"/>
      <c r="Q44" s="24" t="s">
        <v>305</v>
      </c>
    </row>
    <row r="45" spans="1:17" ht="12.75">
      <c r="A45" s="28">
        <v>20</v>
      </c>
      <c r="B45" s="24" t="s">
        <v>111</v>
      </c>
      <c r="C45" s="29" t="s">
        <v>137</v>
      </c>
      <c r="D45" s="28">
        <v>132</v>
      </c>
      <c r="E45" s="81">
        <v>13.9</v>
      </c>
      <c r="F45" s="81">
        <f t="shared" si="3"/>
        <v>27.8</v>
      </c>
      <c r="G45" s="82">
        <v>24</v>
      </c>
      <c r="H45" s="82">
        <v>9</v>
      </c>
      <c r="I45" s="28">
        <v>2004</v>
      </c>
      <c r="K45" s="41">
        <f t="shared" si="4"/>
        <v>27.8</v>
      </c>
      <c r="L45" s="41">
        <f t="shared" si="5"/>
        <v>0</v>
      </c>
      <c r="M45" s="115"/>
      <c r="N45" s="129"/>
      <c r="Q45" s="24" t="s">
        <v>306</v>
      </c>
    </row>
    <row r="46" spans="1:17" ht="12.75">
      <c r="A46" s="28">
        <v>21</v>
      </c>
      <c r="B46" s="48" t="s">
        <v>140</v>
      </c>
      <c r="C46" s="88" t="s">
        <v>137</v>
      </c>
      <c r="D46" s="28">
        <v>132</v>
      </c>
      <c r="E46" s="81">
        <v>0.54</v>
      </c>
      <c r="F46" s="81">
        <f t="shared" si="3"/>
        <v>0.54</v>
      </c>
      <c r="G46" s="82">
        <v>14</v>
      </c>
      <c r="H46" s="82">
        <v>9</v>
      </c>
      <c r="I46" s="28">
        <v>2000</v>
      </c>
      <c r="K46" s="41">
        <f t="shared" si="4"/>
        <v>0</v>
      </c>
      <c r="L46" s="41">
        <f t="shared" si="5"/>
        <v>0.54</v>
      </c>
      <c r="M46" s="115"/>
      <c r="N46" s="129"/>
      <c r="Q46" s="24" t="s">
        <v>303</v>
      </c>
    </row>
    <row r="47" spans="1:17" ht="12.75">
      <c r="A47" s="28">
        <v>22</v>
      </c>
      <c r="B47" s="24" t="s">
        <v>112</v>
      </c>
      <c r="C47" s="29" t="s">
        <v>137</v>
      </c>
      <c r="D47" s="28">
        <v>132</v>
      </c>
      <c r="E47" s="81">
        <v>120</v>
      </c>
      <c r="F47" s="81">
        <f t="shared" si="3"/>
        <v>120</v>
      </c>
      <c r="G47" s="82"/>
      <c r="H47" s="82"/>
      <c r="I47" s="28">
        <v>1962</v>
      </c>
      <c r="K47" s="41">
        <f t="shared" si="4"/>
        <v>0</v>
      </c>
      <c r="L47" s="41">
        <f t="shared" si="5"/>
        <v>120</v>
      </c>
      <c r="M47" s="115"/>
      <c r="N47" s="129"/>
      <c r="Q47" s="24" t="s">
        <v>307</v>
      </c>
    </row>
    <row r="48" spans="1:14" ht="12.75">
      <c r="A48" s="28">
        <v>23</v>
      </c>
      <c r="B48" s="24" t="s">
        <v>78</v>
      </c>
      <c r="C48" s="29" t="s">
        <v>128</v>
      </c>
      <c r="D48" s="28">
        <v>132</v>
      </c>
      <c r="E48" s="81">
        <v>0.3</v>
      </c>
      <c r="F48" s="81">
        <f t="shared" si="3"/>
        <v>0.3</v>
      </c>
      <c r="G48" s="82">
        <v>30</v>
      </c>
      <c r="H48" s="82">
        <v>3</v>
      </c>
      <c r="I48" s="28">
        <v>2005</v>
      </c>
      <c r="K48" s="41">
        <f t="shared" si="4"/>
        <v>0</v>
      </c>
      <c r="L48" s="41">
        <f t="shared" si="5"/>
        <v>0.3</v>
      </c>
      <c r="M48" s="115"/>
      <c r="N48" s="129"/>
    </row>
    <row r="49" spans="1:17" ht="25.5">
      <c r="A49" s="28">
        <v>24</v>
      </c>
      <c r="B49" s="24" t="s">
        <v>113</v>
      </c>
      <c r="C49" s="29" t="s">
        <v>127</v>
      </c>
      <c r="D49" s="28">
        <v>132</v>
      </c>
      <c r="E49" s="81">
        <v>13</v>
      </c>
      <c r="F49" s="81">
        <f t="shared" si="3"/>
        <v>13</v>
      </c>
      <c r="G49" s="82"/>
      <c r="H49" s="82"/>
      <c r="I49" s="28">
        <v>1985</v>
      </c>
      <c r="K49" s="41">
        <f t="shared" si="4"/>
        <v>0</v>
      </c>
      <c r="L49" s="41">
        <f t="shared" si="5"/>
        <v>13</v>
      </c>
      <c r="M49" s="115"/>
      <c r="N49" s="129"/>
      <c r="O49" s="24" t="s">
        <v>263</v>
      </c>
      <c r="P49" s="24" t="s">
        <v>275</v>
      </c>
      <c r="Q49" s="76" t="s">
        <v>277</v>
      </c>
    </row>
    <row r="50" spans="1:14" ht="12.75">
      <c r="A50" s="28">
        <v>25</v>
      </c>
      <c r="B50" s="24" t="s">
        <v>183</v>
      </c>
      <c r="C50" s="29" t="s">
        <v>127</v>
      </c>
      <c r="D50" s="28">
        <v>132</v>
      </c>
      <c r="E50" s="81">
        <v>0.6</v>
      </c>
      <c r="F50" s="81">
        <f t="shared" si="3"/>
        <v>0.6</v>
      </c>
      <c r="G50" s="82">
        <v>25</v>
      </c>
      <c r="H50" s="82">
        <v>11</v>
      </c>
      <c r="I50" s="28">
        <v>2005</v>
      </c>
      <c r="K50" s="41">
        <f t="shared" si="4"/>
        <v>0</v>
      </c>
      <c r="L50" s="41">
        <f t="shared" si="5"/>
        <v>0.6</v>
      </c>
      <c r="M50" s="115"/>
      <c r="N50" s="129"/>
    </row>
    <row r="51" spans="1:16" ht="12.75">
      <c r="A51" s="28">
        <v>26</v>
      </c>
      <c r="B51" s="24" t="s">
        <v>114</v>
      </c>
      <c r="C51" s="29" t="s">
        <v>128</v>
      </c>
      <c r="D51" s="28">
        <v>132</v>
      </c>
      <c r="E51" s="81">
        <v>2</v>
      </c>
      <c r="F51" s="81">
        <f t="shared" si="3"/>
        <v>2</v>
      </c>
      <c r="G51" s="82"/>
      <c r="H51" s="82"/>
      <c r="I51" s="28">
        <v>1992</v>
      </c>
      <c r="K51" s="41">
        <f t="shared" si="4"/>
        <v>0</v>
      </c>
      <c r="L51" s="41">
        <f t="shared" si="5"/>
        <v>2</v>
      </c>
      <c r="M51" s="115">
        <v>6</v>
      </c>
      <c r="N51" s="129" t="s">
        <v>370</v>
      </c>
      <c r="O51" s="24" t="s">
        <v>366</v>
      </c>
      <c r="P51" s="29" t="s">
        <v>371</v>
      </c>
    </row>
    <row r="52" spans="1:16" ht="12.75">
      <c r="A52" s="28">
        <v>27</v>
      </c>
      <c r="B52" s="24" t="s">
        <v>161</v>
      </c>
      <c r="C52" s="29" t="s">
        <v>128</v>
      </c>
      <c r="D52" s="28">
        <v>132</v>
      </c>
      <c r="E52" s="81">
        <v>9.68</v>
      </c>
      <c r="F52" s="81">
        <f t="shared" si="3"/>
        <v>9.68</v>
      </c>
      <c r="G52" s="82">
        <v>30</v>
      </c>
      <c r="H52" s="82">
        <v>6</v>
      </c>
      <c r="I52" s="28">
        <v>1998</v>
      </c>
      <c r="K52" s="41">
        <f t="shared" si="4"/>
        <v>0</v>
      </c>
      <c r="L52" s="41">
        <f t="shared" si="5"/>
        <v>9.68</v>
      </c>
      <c r="M52" s="115">
        <v>38</v>
      </c>
      <c r="N52" s="129" t="s">
        <v>368</v>
      </c>
      <c r="O52" s="24" t="s">
        <v>366</v>
      </c>
      <c r="P52" s="24" t="s">
        <v>369</v>
      </c>
    </row>
    <row r="53" spans="1:16" ht="12.75">
      <c r="A53" s="28">
        <v>28</v>
      </c>
      <c r="B53" s="24" t="s">
        <v>116</v>
      </c>
      <c r="C53" s="29" t="s">
        <v>128</v>
      </c>
      <c r="D53" s="28">
        <v>132</v>
      </c>
      <c r="E53" s="81">
        <v>20</v>
      </c>
      <c r="F53" s="81">
        <f t="shared" si="3"/>
        <v>20</v>
      </c>
      <c r="G53" s="82"/>
      <c r="H53" s="82"/>
      <c r="I53" s="28">
        <v>1967</v>
      </c>
      <c r="K53" s="41">
        <f t="shared" si="4"/>
        <v>0</v>
      </c>
      <c r="L53" s="41">
        <f t="shared" si="5"/>
        <v>20</v>
      </c>
      <c r="M53" s="115">
        <v>68</v>
      </c>
      <c r="N53" s="129" t="s">
        <v>365</v>
      </c>
      <c r="O53" s="24" t="s">
        <v>366</v>
      </c>
      <c r="P53" s="24" t="s">
        <v>367</v>
      </c>
    </row>
    <row r="54" spans="1:15" s="14" customFormat="1" ht="15">
      <c r="A54" s="12"/>
      <c r="B54" s="13" t="s">
        <v>2</v>
      </c>
      <c r="C54" s="15"/>
      <c r="D54" s="13"/>
      <c r="E54" s="30">
        <f>SUM(E26:E53)</f>
        <v>1068.427</v>
      </c>
      <c r="F54" s="30">
        <f>SUM(F26:F53)</f>
        <v>1177.574</v>
      </c>
      <c r="G54" s="58"/>
      <c r="H54" s="58"/>
      <c r="J54" s="44"/>
      <c r="K54" s="35">
        <f>SUM(K26:K53)</f>
        <v>218.294</v>
      </c>
      <c r="L54" s="35">
        <f>SUM(L26:L53)</f>
        <v>959.2799999999999</v>
      </c>
      <c r="M54" s="35"/>
      <c r="N54" s="35"/>
      <c r="O54" s="44"/>
    </row>
    <row r="55" spans="11:14" ht="12.75">
      <c r="K55" s="41"/>
      <c r="L55" s="41"/>
      <c r="M55" s="115"/>
      <c r="N55" s="115"/>
    </row>
  </sheetData>
  <sheetProtection sheet="1" objects="1" scenarios="1"/>
  <mergeCells count="2">
    <mergeCell ref="A1:B1"/>
    <mergeCell ref="G2:I2"/>
  </mergeCells>
  <printOptions gridLines="1"/>
  <pageMargins left="0.66" right="0.56" top="0.62" bottom="0.73" header="0.37" footer="0.5"/>
  <pageSetup horizontalDpi="300" verticalDpi="300" orientation="portrait" scale="86" r:id="rId3"/>
  <headerFooter alignWithMargins="0"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" sqref="J1"/>
    </sheetView>
  </sheetViews>
  <sheetFormatPr defaultColWidth="9.140625" defaultRowHeight="12.75"/>
  <cols>
    <col min="1" max="1" width="6.7109375" style="28" bestFit="1" customWidth="1"/>
    <col min="2" max="2" width="43.7109375" style="24" customWidth="1"/>
    <col min="3" max="3" width="8.140625" style="29" bestFit="1" customWidth="1"/>
    <col min="4" max="4" width="8.140625" style="28" hidden="1" customWidth="1"/>
    <col min="5" max="5" width="13.28125" style="46" bestFit="1" customWidth="1"/>
    <col min="6" max="6" width="11.28125" style="46" bestFit="1" customWidth="1"/>
    <col min="7" max="8" width="3.00390625" style="60" hidden="1" customWidth="1"/>
    <col min="9" max="9" width="9.57421875" style="28" customWidth="1"/>
    <col min="10" max="10" width="13.7109375" style="24" bestFit="1" customWidth="1"/>
    <col min="11" max="11" width="11.28125" style="42" bestFit="1" customWidth="1"/>
    <col min="12" max="12" width="10.8515625" style="42" bestFit="1" customWidth="1"/>
    <col min="13" max="13" width="10.7109375" style="60" customWidth="1"/>
    <col min="14" max="14" width="20.8515625" style="24" customWidth="1"/>
    <col min="15" max="15" width="14.57421875" style="24" bestFit="1" customWidth="1"/>
    <col min="16" max="16" width="11.28125" style="24" bestFit="1" customWidth="1"/>
    <col min="17" max="16384" width="8.8515625" style="24" customWidth="1"/>
  </cols>
  <sheetData>
    <row r="1" spans="1:13" s="5" customFormat="1" ht="12.75">
      <c r="A1" s="131" t="s">
        <v>6</v>
      </c>
      <c r="B1" s="131"/>
      <c r="C1" s="53"/>
      <c r="D1" s="4"/>
      <c r="E1" s="38"/>
      <c r="F1" s="38"/>
      <c r="G1" s="66"/>
      <c r="H1" s="66"/>
      <c r="I1" s="4"/>
      <c r="J1" s="5" t="s">
        <v>0</v>
      </c>
      <c r="K1" s="42"/>
      <c r="L1" s="42"/>
      <c r="M1" s="60"/>
    </row>
    <row r="2" spans="1:16" s="28" customFormat="1" ht="51">
      <c r="A2" s="2" t="s">
        <v>8</v>
      </c>
      <c r="B2" s="11" t="s">
        <v>146</v>
      </c>
      <c r="C2" s="2" t="s">
        <v>126</v>
      </c>
      <c r="D2" s="2" t="s">
        <v>349</v>
      </c>
      <c r="E2" s="32" t="s">
        <v>139</v>
      </c>
      <c r="F2" s="32" t="s">
        <v>129</v>
      </c>
      <c r="G2" s="132" t="s">
        <v>385</v>
      </c>
      <c r="H2" s="132"/>
      <c r="I2" s="132"/>
      <c r="J2" s="2" t="s">
        <v>7</v>
      </c>
      <c r="K2" s="41" t="s">
        <v>117</v>
      </c>
      <c r="L2" s="41" t="s">
        <v>16</v>
      </c>
      <c r="M2" s="115" t="s">
        <v>283</v>
      </c>
      <c r="N2" s="3" t="s">
        <v>260</v>
      </c>
      <c r="O2" s="3" t="s">
        <v>261</v>
      </c>
      <c r="P2" s="3" t="s">
        <v>262</v>
      </c>
    </row>
    <row r="3" spans="1:13" s="14" customFormat="1" ht="15">
      <c r="A3" s="12"/>
      <c r="B3" s="15" t="s">
        <v>1</v>
      </c>
      <c r="C3" s="15"/>
      <c r="D3" s="13"/>
      <c r="E3" s="39"/>
      <c r="F3" s="39"/>
      <c r="G3" s="67"/>
      <c r="H3" s="67"/>
      <c r="I3" s="12"/>
      <c r="K3" s="42"/>
      <c r="L3" s="42"/>
      <c r="M3" s="60"/>
    </row>
    <row r="4" spans="1:12" ht="12.75">
      <c r="A4" s="28">
        <v>1</v>
      </c>
      <c r="B4" s="29" t="s">
        <v>239</v>
      </c>
      <c r="C4" s="29" t="s">
        <v>153</v>
      </c>
      <c r="D4" s="28">
        <v>220</v>
      </c>
      <c r="E4" s="40">
        <v>0.9</v>
      </c>
      <c r="F4" s="40">
        <f aca="true" t="shared" si="0" ref="F4:F17">IF(ISERROR(FIND("DC",B4)),E4,2*E4)</f>
        <v>1.8</v>
      </c>
      <c r="G4" s="89">
        <v>22</v>
      </c>
      <c r="H4" s="89">
        <v>7</v>
      </c>
      <c r="I4" s="28">
        <v>2001</v>
      </c>
      <c r="K4" s="42">
        <f>IF(F4=2*E4,F4,0)</f>
        <v>1.8</v>
      </c>
      <c r="L4" s="42">
        <f>IF(F4=E4,F4,0)</f>
        <v>0</v>
      </c>
    </row>
    <row r="5" spans="1:12" ht="12.75">
      <c r="A5" s="28">
        <v>2</v>
      </c>
      <c r="B5" s="29" t="s">
        <v>80</v>
      </c>
      <c r="C5" s="29" t="s">
        <v>150</v>
      </c>
      <c r="D5" s="28">
        <v>220</v>
      </c>
      <c r="E5" s="40">
        <v>14.92</v>
      </c>
      <c r="F5" s="40">
        <f t="shared" si="0"/>
        <v>29.84</v>
      </c>
      <c r="G5" s="89">
        <v>6</v>
      </c>
      <c r="H5" s="89">
        <v>8</v>
      </c>
      <c r="I5" s="28">
        <v>2005</v>
      </c>
      <c r="K5" s="42">
        <f aca="true" t="shared" si="1" ref="K5:K17">IF(F5=2*E5,F5,0)</f>
        <v>29.84</v>
      </c>
      <c r="L5" s="42">
        <f aca="true" t="shared" si="2" ref="L5:L17">IF(F5=E5,F5,0)</f>
        <v>0</v>
      </c>
    </row>
    <row r="6" spans="1:12" ht="12.75">
      <c r="A6" s="28">
        <v>3</v>
      </c>
      <c r="B6" s="24" t="s">
        <v>249</v>
      </c>
      <c r="C6" s="29" t="s">
        <v>150</v>
      </c>
      <c r="D6" s="28">
        <v>220</v>
      </c>
      <c r="E6" s="40">
        <v>25.38</v>
      </c>
      <c r="F6" s="40">
        <f t="shared" si="0"/>
        <v>50.76</v>
      </c>
      <c r="G6" s="89"/>
      <c r="H6" s="89"/>
      <c r="I6" s="28">
        <v>1995</v>
      </c>
      <c r="K6" s="42">
        <f t="shared" si="1"/>
        <v>50.76</v>
      </c>
      <c r="L6" s="42">
        <f t="shared" si="2"/>
        <v>0</v>
      </c>
    </row>
    <row r="7" spans="1:12" ht="12.75">
      <c r="A7" s="28">
        <v>4</v>
      </c>
      <c r="B7" s="24" t="s">
        <v>250</v>
      </c>
      <c r="C7" s="29" t="s">
        <v>150</v>
      </c>
      <c r="D7" s="28">
        <v>220</v>
      </c>
      <c r="E7" s="40">
        <v>25.958</v>
      </c>
      <c r="F7" s="40">
        <f t="shared" si="0"/>
        <v>51.916</v>
      </c>
      <c r="G7" s="89">
        <v>7</v>
      </c>
      <c r="H7" s="89">
        <v>1</v>
      </c>
      <c r="I7" s="28">
        <v>2008</v>
      </c>
      <c r="K7" s="42">
        <f>IF(F7=2*E7,F7,0)</f>
        <v>51.916</v>
      </c>
      <c r="L7" s="42">
        <f>IF(F7=E7,F7,0)</f>
        <v>0</v>
      </c>
    </row>
    <row r="8" spans="1:12" ht="12.75">
      <c r="A8" s="28">
        <v>5</v>
      </c>
      <c r="B8" s="24" t="s">
        <v>196</v>
      </c>
      <c r="C8" s="29" t="s">
        <v>150</v>
      </c>
      <c r="D8" s="28">
        <v>220</v>
      </c>
      <c r="E8" s="40">
        <v>61.716</v>
      </c>
      <c r="F8" s="40">
        <f t="shared" si="0"/>
        <v>123.432</v>
      </c>
      <c r="G8" s="89">
        <v>20</v>
      </c>
      <c r="H8" s="89">
        <v>4</v>
      </c>
      <c r="I8" s="28">
        <v>2007</v>
      </c>
      <c r="K8" s="42">
        <f t="shared" si="1"/>
        <v>123.432</v>
      </c>
      <c r="L8" s="42">
        <f t="shared" si="2"/>
        <v>0</v>
      </c>
    </row>
    <row r="9" spans="1:12" ht="12.75">
      <c r="A9" s="28">
        <v>6</v>
      </c>
      <c r="B9" s="90" t="s">
        <v>119</v>
      </c>
      <c r="C9" s="91" t="s">
        <v>150</v>
      </c>
      <c r="D9" s="28">
        <v>220</v>
      </c>
      <c r="E9" s="40">
        <v>60</v>
      </c>
      <c r="F9" s="40">
        <f t="shared" si="0"/>
        <v>120</v>
      </c>
      <c r="G9" s="89"/>
      <c r="H9" s="89"/>
      <c r="I9" s="28">
        <v>1995</v>
      </c>
      <c r="K9" s="42">
        <f t="shared" si="1"/>
        <v>120</v>
      </c>
      <c r="L9" s="42">
        <f t="shared" si="2"/>
        <v>0</v>
      </c>
    </row>
    <row r="10" spans="1:12" ht="12.75">
      <c r="A10" s="28">
        <v>7</v>
      </c>
      <c r="B10" s="90" t="s">
        <v>197</v>
      </c>
      <c r="C10" s="91" t="s">
        <v>150</v>
      </c>
      <c r="D10" s="28">
        <v>220</v>
      </c>
      <c r="E10" s="40">
        <v>6.4</v>
      </c>
      <c r="F10" s="40">
        <f t="shared" si="0"/>
        <v>12.8</v>
      </c>
      <c r="G10" s="89">
        <v>7</v>
      </c>
      <c r="H10" s="89">
        <v>11</v>
      </c>
      <c r="I10" s="28">
        <v>2007</v>
      </c>
      <c r="K10" s="42">
        <f t="shared" si="1"/>
        <v>12.8</v>
      </c>
      <c r="L10" s="42">
        <f t="shared" si="2"/>
        <v>0</v>
      </c>
    </row>
    <row r="11" spans="1:12" ht="25.5">
      <c r="A11" s="28">
        <v>8</v>
      </c>
      <c r="B11" s="76" t="s">
        <v>152</v>
      </c>
      <c r="C11" s="29" t="s">
        <v>153</v>
      </c>
      <c r="D11" s="28">
        <v>220</v>
      </c>
      <c r="E11" s="40">
        <v>69</v>
      </c>
      <c r="F11" s="40">
        <f t="shared" si="0"/>
        <v>138</v>
      </c>
      <c r="G11" s="89"/>
      <c r="H11" s="89"/>
      <c r="I11" s="28">
        <v>1995</v>
      </c>
      <c r="K11" s="42">
        <f>IF(F11=2*E11,F11,0)</f>
        <v>138</v>
      </c>
      <c r="L11" s="42">
        <f>IF(F11=E11,F11,0)</f>
        <v>0</v>
      </c>
    </row>
    <row r="12" spans="1:12" ht="25.5">
      <c r="A12" s="28">
        <v>9</v>
      </c>
      <c r="B12" s="76" t="s">
        <v>151</v>
      </c>
      <c r="C12" s="29" t="s">
        <v>150</v>
      </c>
      <c r="D12" s="28">
        <v>220</v>
      </c>
      <c r="E12" s="40">
        <v>40</v>
      </c>
      <c r="F12" s="40">
        <f t="shared" si="0"/>
        <v>80</v>
      </c>
      <c r="G12" s="89"/>
      <c r="H12" s="89"/>
      <c r="I12" s="28">
        <v>1995</v>
      </c>
      <c r="K12" s="42">
        <f t="shared" si="1"/>
        <v>80</v>
      </c>
      <c r="L12" s="42">
        <f t="shared" si="2"/>
        <v>0</v>
      </c>
    </row>
    <row r="13" spans="1:12" ht="12.75">
      <c r="A13" s="28">
        <v>10</v>
      </c>
      <c r="B13" s="76" t="s">
        <v>338</v>
      </c>
      <c r="C13" s="29" t="s">
        <v>150</v>
      </c>
      <c r="D13" s="28">
        <v>220</v>
      </c>
      <c r="E13" s="40">
        <v>16.75</v>
      </c>
      <c r="F13" s="40">
        <f t="shared" si="0"/>
        <v>33.5</v>
      </c>
      <c r="G13" s="89">
        <v>21</v>
      </c>
      <c r="H13" s="89">
        <v>3</v>
      </c>
      <c r="I13" s="28">
        <v>2008</v>
      </c>
      <c r="K13" s="42">
        <f t="shared" si="1"/>
        <v>33.5</v>
      </c>
      <c r="L13" s="42">
        <f t="shared" si="2"/>
        <v>0</v>
      </c>
    </row>
    <row r="14" spans="1:12" ht="12.75">
      <c r="A14" s="28">
        <v>11</v>
      </c>
      <c r="B14" s="76" t="s">
        <v>240</v>
      </c>
      <c r="C14" s="29" t="s">
        <v>153</v>
      </c>
      <c r="D14" s="28">
        <v>220</v>
      </c>
      <c r="E14" s="40">
        <v>5.2</v>
      </c>
      <c r="F14" s="40">
        <f t="shared" si="0"/>
        <v>10.4</v>
      </c>
      <c r="G14" s="89">
        <v>26</v>
      </c>
      <c r="H14" s="89">
        <v>3</v>
      </c>
      <c r="I14" s="28">
        <v>2000</v>
      </c>
      <c r="K14" s="42">
        <f t="shared" si="1"/>
        <v>10.4</v>
      </c>
      <c r="L14" s="42">
        <f t="shared" si="2"/>
        <v>0</v>
      </c>
    </row>
    <row r="15" spans="1:12" ht="25.5">
      <c r="A15" s="28">
        <v>12</v>
      </c>
      <c r="B15" s="76" t="s">
        <v>208</v>
      </c>
      <c r="C15" s="29" t="s">
        <v>150</v>
      </c>
      <c r="D15" s="28">
        <v>220</v>
      </c>
      <c r="E15" s="40">
        <v>32.82</v>
      </c>
      <c r="F15" s="40">
        <f t="shared" si="0"/>
        <v>65.64</v>
      </c>
      <c r="G15" s="89">
        <v>8</v>
      </c>
      <c r="H15" s="89">
        <v>11</v>
      </c>
      <c r="I15" s="28">
        <v>2006</v>
      </c>
      <c r="K15" s="42">
        <f>IF(F15=2*E15,F15,0)</f>
        <v>65.64</v>
      </c>
      <c r="L15" s="42">
        <f>IF(F15=E15,F15,0)</f>
        <v>0</v>
      </c>
    </row>
    <row r="16" spans="1:12" ht="12.75">
      <c r="A16" s="28">
        <v>13</v>
      </c>
      <c r="B16" s="24" t="s">
        <v>158</v>
      </c>
      <c r="C16" s="29" t="s">
        <v>153</v>
      </c>
      <c r="D16" s="28">
        <v>220</v>
      </c>
      <c r="E16" s="40">
        <v>15.335</v>
      </c>
      <c r="F16" s="40">
        <f t="shared" si="0"/>
        <v>30.67</v>
      </c>
      <c r="G16" s="89"/>
      <c r="H16" s="89"/>
      <c r="I16" s="28">
        <v>1993</v>
      </c>
      <c r="K16" s="42">
        <f t="shared" si="1"/>
        <v>30.67</v>
      </c>
      <c r="L16" s="42">
        <f t="shared" si="2"/>
        <v>0</v>
      </c>
    </row>
    <row r="17" spans="1:12" ht="25.5">
      <c r="A17" s="28">
        <v>14</v>
      </c>
      <c r="B17" s="76" t="s">
        <v>166</v>
      </c>
      <c r="C17" s="29" t="s">
        <v>153</v>
      </c>
      <c r="D17" s="28">
        <v>220</v>
      </c>
      <c r="E17" s="40">
        <v>117</v>
      </c>
      <c r="F17" s="40">
        <f t="shared" si="0"/>
        <v>234</v>
      </c>
      <c r="G17" s="89"/>
      <c r="H17" s="89"/>
      <c r="I17" s="28" t="s">
        <v>5</v>
      </c>
      <c r="K17" s="42">
        <f t="shared" si="1"/>
        <v>234</v>
      </c>
      <c r="L17" s="42">
        <f t="shared" si="2"/>
        <v>0</v>
      </c>
    </row>
    <row r="18" spans="1:14" s="14" customFormat="1" ht="15">
      <c r="A18" s="12"/>
      <c r="B18" s="13" t="s">
        <v>2</v>
      </c>
      <c r="C18" s="15"/>
      <c r="D18" s="13"/>
      <c r="E18" s="33">
        <f>SUM(E4:E17)</f>
        <v>491.37899999999996</v>
      </c>
      <c r="F18" s="33">
        <f>SUM(F4:F17)</f>
        <v>982.7579999999999</v>
      </c>
      <c r="G18" s="68"/>
      <c r="H18" s="68"/>
      <c r="I18" s="13"/>
      <c r="K18" s="30">
        <f>SUM(K4:K17)</f>
        <v>982.7579999999999</v>
      </c>
      <c r="L18" s="30">
        <f>SUM(L4:L17)</f>
        <v>0</v>
      </c>
      <c r="M18" s="68"/>
      <c r="N18" s="44"/>
    </row>
    <row r="19" spans="1:13" s="14" customFormat="1" ht="15">
      <c r="A19" s="12"/>
      <c r="B19" s="15" t="s">
        <v>3</v>
      </c>
      <c r="C19" s="15"/>
      <c r="D19" s="13"/>
      <c r="E19" s="39"/>
      <c r="F19" s="39"/>
      <c r="G19" s="67"/>
      <c r="H19" s="67"/>
      <c r="I19" s="12"/>
      <c r="K19" s="42"/>
      <c r="L19" s="42"/>
      <c r="M19" s="60"/>
    </row>
    <row r="20" spans="1:12" ht="12.75">
      <c r="A20" s="28">
        <v>1</v>
      </c>
      <c r="B20" s="29" t="s">
        <v>383</v>
      </c>
      <c r="C20" s="29" t="s">
        <v>150</v>
      </c>
      <c r="D20" s="28">
        <v>132</v>
      </c>
      <c r="E20" s="40">
        <v>0.47</v>
      </c>
      <c r="F20" s="40">
        <f aca="true" t="shared" si="3" ref="F20:F68">IF(ISERROR(FIND("DC",B20)),E20,2*E20)</f>
        <v>0.94</v>
      </c>
      <c r="G20" s="89">
        <v>19</v>
      </c>
      <c r="H20" s="89">
        <v>9</v>
      </c>
      <c r="I20" s="28">
        <v>2009</v>
      </c>
      <c r="K20" s="42">
        <f>IF(F20=2*E20,F20,0)</f>
        <v>0.94</v>
      </c>
      <c r="L20" s="42">
        <f>IF(F20=E20,F20,0)</f>
        <v>0</v>
      </c>
    </row>
    <row r="21" spans="1:12" ht="12.75">
      <c r="A21" s="28">
        <v>2</v>
      </c>
      <c r="B21" s="24" t="s">
        <v>81</v>
      </c>
      <c r="C21" s="29" t="s">
        <v>153</v>
      </c>
      <c r="D21" s="28">
        <v>132</v>
      </c>
      <c r="E21" s="40">
        <v>5</v>
      </c>
      <c r="F21" s="40">
        <f t="shared" si="3"/>
        <v>10</v>
      </c>
      <c r="G21" s="89">
        <v>13</v>
      </c>
      <c r="H21" s="89">
        <v>11</v>
      </c>
      <c r="I21" s="28">
        <v>1998</v>
      </c>
      <c r="K21" s="42">
        <f aca="true" t="shared" si="4" ref="K21:K66">IF(F21=2*E21,F21,0)</f>
        <v>10</v>
      </c>
      <c r="L21" s="42">
        <f aca="true" t="shared" si="5" ref="L21:L66">IF(F21=E21,F21,0)</f>
        <v>0</v>
      </c>
    </row>
    <row r="22" spans="1:12" ht="12.75">
      <c r="A22" s="28">
        <v>3</v>
      </c>
      <c r="B22" s="24" t="s">
        <v>83</v>
      </c>
      <c r="C22" s="29" t="s">
        <v>148</v>
      </c>
      <c r="D22" s="28">
        <v>132</v>
      </c>
      <c r="E22" s="40">
        <v>2.87</v>
      </c>
      <c r="F22" s="40">
        <f t="shared" si="3"/>
        <v>5.74</v>
      </c>
      <c r="G22" s="89"/>
      <c r="H22" s="89"/>
      <c r="I22" s="28">
        <v>1993</v>
      </c>
      <c r="K22" s="42">
        <f t="shared" si="4"/>
        <v>5.74</v>
      </c>
      <c r="L22" s="42">
        <f t="shared" si="5"/>
        <v>0</v>
      </c>
    </row>
    <row r="23" spans="1:12" ht="12.75">
      <c r="A23" s="28">
        <v>4</v>
      </c>
      <c r="B23" s="24" t="s">
        <v>82</v>
      </c>
      <c r="C23" s="29" t="s">
        <v>148</v>
      </c>
      <c r="D23" s="28">
        <v>132</v>
      </c>
      <c r="E23" s="40">
        <v>79.7</v>
      </c>
      <c r="F23" s="40">
        <f t="shared" si="3"/>
        <v>79.7</v>
      </c>
      <c r="G23" s="89"/>
      <c r="H23" s="89"/>
      <c r="I23" s="28">
        <v>1981</v>
      </c>
      <c r="K23" s="42">
        <f t="shared" si="4"/>
        <v>0</v>
      </c>
      <c r="L23" s="42">
        <f t="shared" si="5"/>
        <v>79.7</v>
      </c>
    </row>
    <row r="24" spans="1:12" ht="12.75">
      <c r="A24" s="28">
        <v>5</v>
      </c>
      <c r="B24" s="24" t="s">
        <v>345</v>
      </c>
      <c r="C24" s="29" t="s">
        <v>153</v>
      </c>
      <c r="D24" s="28">
        <v>132</v>
      </c>
      <c r="E24" s="40">
        <v>2.71</v>
      </c>
      <c r="F24" s="40">
        <f t="shared" si="3"/>
        <v>2.71</v>
      </c>
      <c r="G24" s="89">
        <v>24</v>
      </c>
      <c r="H24" s="89">
        <v>1</v>
      </c>
      <c r="I24" s="28">
        <v>1999</v>
      </c>
      <c r="K24" s="42">
        <f t="shared" si="4"/>
        <v>0</v>
      </c>
      <c r="L24" s="42">
        <f t="shared" si="5"/>
        <v>2.71</v>
      </c>
    </row>
    <row r="25" spans="1:12" ht="12.75">
      <c r="A25" s="28">
        <v>6</v>
      </c>
      <c r="B25" s="24" t="s">
        <v>84</v>
      </c>
      <c r="C25" s="29" t="s">
        <v>148</v>
      </c>
      <c r="D25" s="28">
        <v>132</v>
      </c>
      <c r="E25" s="40">
        <v>41.428</v>
      </c>
      <c r="F25" s="40">
        <f t="shared" si="3"/>
        <v>41.428</v>
      </c>
      <c r="G25" s="89">
        <v>28</v>
      </c>
      <c r="H25" s="89">
        <v>9</v>
      </c>
      <c r="I25" s="28">
        <v>2001</v>
      </c>
      <c r="K25" s="42">
        <f t="shared" si="4"/>
        <v>0</v>
      </c>
      <c r="L25" s="42">
        <f t="shared" si="5"/>
        <v>41.428</v>
      </c>
    </row>
    <row r="26" spans="1:12" ht="12.75">
      <c r="A26" s="28">
        <v>7</v>
      </c>
      <c r="B26" s="24" t="s">
        <v>149</v>
      </c>
      <c r="C26" s="29" t="s">
        <v>148</v>
      </c>
      <c r="D26" s="28">
        <v>132</v>
      </c>
      <c r="E26" s="40">
        <v>39.98</v>
      </c>
      <c r="F26" s="40">
        <f t="shared" si="3"/>
        <v>39.98</v>
      </c>
      <c r="G26" s="89"/>
      <c r="H26" s="89"/>
      <c r="K26" s="42">
        <f t="shared" si="4"/>
        <v>0</v>
      </c>
      <c r="L26" s="42">
        <f t="shared" si="5"/>
        <v>39.98</v>
      </c>
    </row>
    <row r="27" spans="1:12" ht="12.75">
      <c r="A27" s="28">
        <v>8</v>
      </c>
      <c r="B27" s="24" t="s">
        <v>85</v>
      </c>
      <c r="C27" s="29" t="s">
        <v>148</v>
      </c>
      <c r="D27" s="28">
        <v>132</v>
      </c>
      <c r="E27" s="40">
        <v>53.76</v>
      </c>
      <c r="F27" s="40">
        <f t="shared" si="3"/>
        <v>53.76</v>
      </c>
      <c r="G27" s="89">
        <v>7</v>
      </c>
      <c r="H27" s="89">
        <v>11</v>
      </c>
      <c r="I27" s="28">
        <v>2001</v>
      </c>
      <c r="K27" s="42">
        <f t="shared" si="4"/>
        <v>0</v>
      </c>
      <c r="L27" s="42">
        <f t="shared" si="5"/>
        <v>53.76</v>
      </c>
    </row>
    <row r="28" spans="1:12" ht="12.75">
      <c r="A28" s="28">
        <v>9</v>
      </c>
      <c r="B28" s="24" t="s">
        <v>255</v>
      </c>
      <c r="C28" s="29" t="s">
        <v>150</v>
      </c>
      <c r="D28" s="28">
        <v>132</v>
      </c>
      <c r="E28" s="40">
        <v>11.745</v>
      </c>
      <c r="F28" s="40">
        <f t="shared" si="3"/>
        <v>11.745</v>
      </c>
      <c r="G28" s="89"/>
      <c r="H28" s="89"/>
      <c r="K28" s="42">
        <f>IF(F28=2*E28,F28,0)</f>
        <v>0</v>
      </c>
      <c r="L28" s="42">
        <f>IF(F28=E28,F28,0)</f>
        <v>11.745</v>
      </c>
    </row>
    <row r="29" spans="1:12" ht="12.75">
      <c r="A29" s="28">
        <v>10</v>
      </c>
      <c r="B29" s="24" t="s">
        <v>86</v>
      </c>
      <c r="C29" s="29" t="s">
        <v>150</v>
      </c>
      <c r="D29" s="28">
        <v>132</v>
      </c>
      <c r="E29" s="40">
        <v>6</v>
      </c>
      <c r="F29" s="40">
        <f t="shared" si="3"/>
        <v>6</v>
      </c>
      <c r="G29" s="89"/>
      <c r="H29" s="89"/>
      <c r="I29" s="28">
        <v>1995</v>
      </c>
      <c r="K29" s="42">
        <f t="shared" si="4"/>
        <v>0</v>
      </c>
      <c r="L29" s="42">
        <f t="shared" si="5"/>
        <v>6</v>
      </c>
    </row>
    <row r="30" spans="1:12" ht="12.75">
      <c r="A30" s="28">
        <v>11</v>
      </c>
      <c r="B30" s="24" t="s">
        <v>254</v>
      </c>
      <c r="C30" s="29" t="s">
        <v>150</v>
      </c>
      <c r="D30" s="28">
        <v>132</v>
      </c>
      <c r="E30" s="40">
        <v>23</v>
      </c>
      <c r="F30" s="40">
        <f t="shared" si="3"/>
        <v>46</v>
      </c>
      <c r="G30" s="89">
        <v>18</v>
      </c>
      <c r="H30" s="89">
        <v>8</v>
      </c>
      <c r="I30" s="28">
        <v>2000</v>
      </c>
      <c r="K30" s="42">
        <f t="shared" si="4"/>
        <v>46</v>
      </c>
      <c r="L30" s="42">
        <f t="shared" si="5"/>
        <v>0</v>
      </c>
    </row>
    <row r="31" spans="1:12" ht="12.75">
      <c r="A31" s="28">
        <v>12</v>
      </c>
      <c r="B31" s="24" t="s">
        <v>253</v>
      </c>
      <c r="C31" s="29" t="s">
        <v>150</v>
      </c>
      <c r="D31" s="28">
        <v>132</v>
      </c>
      <c r="E31" s="40">
        <v>0.592</v>
      </c>
      <c r="F31" s="40">
        <f t="shared" si="3"/>
        <v>0.592</v>
      </c>
      <c r="G31" s="89">
        <v>5</v>
      </c>
      <c r="H31" s="89">
        <v>1</v>
      </c>
      <c r="I31" s="28">
        <v>2008</v>
      </c>
      <c r="K31" s="42">
        <f t="shared" si="4"/>
        <v>0</v>
      </c>
      <c r="L31" s="42">
        <f t="shared" si="5"/>
        <v>0.592</v>
      </c>
    </row>
    <row r="32" spans="1:12" ht="12.75">
      <c r="A32" s="28">
        <v>13</v>
      </c>
      <c r="B32" s="24" t="s">
        <v>87</v>
      </c>
      <c r="C32" s="29" t="s">
        <v>153</v>
      </c>
      <c r="D32" s="28">
        <v>132</v>
      </c>
      <c r="E32" s="40">
        <v>29.92</v>
      </c>
      <c r="F32" s="40">
        <f t="shared" si="3"/>
        <v>59.84</v>
      </c>
      <c r="G32" s="89">
        <v>31</v>
      </c>
      <c r="H32" s="89">
        <v>12</v>
      </c>
      <c r="I32" s="28">
        <v>2003</v>
      </c>
      <c r="K32" s="42">
        <f t="shared" si="4"/>
        <v>59.84</v>
      </c>
      <c r="L32" s="42">
        <f t="shared" si="5"/>
        <v>0</v>
      </c>
    </row>
    <row r="33" spans="1:12" ht="25.5">
      <c r="A33" s="28">
        <v>14</v>
      </c>
      <c r="B33" s="76" t="s">
        <v>156</v>
      </c>
      <c r="C33" s="29" t="s">
        <v>153</v>
      </c>
      <c r="D33" s="28">
        <v>132</v>
      </c>
      <c r="E33" s="40">
        <v>29</v>
      </c>
      <c r="F33" s="40">
        <f t="shared" si="3"/>
        <v>29</v>
      </c>
      <c r="G33" s="89"/>
      <c r="H33" s="89"/>
      <c r="I33" s="28">
        <v>1995</v>
      </c>
      <c r="J33" s="42"/>
      <c r="K33" s="42">
        <f t="shared" si="4"/>
        <v>0</v>
      </c>
      <c r="L33" s="42">
        <f t="shared" si="5"/>
        <v>29</v>
      </c>
    </row>
    <row r="34" spans="1:12" ht="25.5">
      <c r="A34" s="28">
        <v>15</v>
      </c>
      <c r="B34" s="76" t="s">
        <v>157</v>
      </c>
      <c r="C34" s="29" t="s">
        <v>153</v>
      </c>
      <c r="D34" s="28">
        <v>132</v>
      </c>
      <c r="E34" s="40">
        <v>29</v>
      </c>
      <c r="F34" s="40">
        <f t="shared" si="3"/>
        <v>29</v>
      </c>
      <c r="G34" s="89"/>
      <c r="H34" s="89"/>
      <c r="I34" s="28">
        <v>1995</v>
      </c>
      <c r="K34" s="42">
        <f>IF(F34=2*E34,F34,0)</f>
        <v>0</v>
      </c>
      <c r="L34" s="42">
        <f>IF(F34=E34,F34,0)</f>
        <v>29</v>
      </c>
    </row>
    <row r="35" spans="1:12" ht="25.5">
      <c r="A35" s="28">
        <v>16</v>
      </c>
      <c r="B35" s="76" t="s">
        <v>155</v>
      </c>
      <c r="C35" s="29" t="s">
        <v>153</v>
      </c>
      <c r="D35" s="28">
        <v>132</v>
      </c>
      <c r="E35" s="40">
        <v>37</v>
      </c>
      <c r="F35" s="40">
        <f t="shared" si="3"/>
        <v>74</v>
      </c>
      <c r="G35" s="89"/>
      <c r="H35" s="89"/>
      <c r="I35" s="28">
        <v>1995</v>
      </c>
      <c r="K35" s="42">
        <f>IF(F35=2*E35,F35,0)</f>
        <v>74</v>
      </c>
      <c r="L35" s="42">
        <f>IF(F35=E35,F35,0)</f>
        <v>0</v>
      </c>
    </row>
    <row r="36" spans="1:12" ht="25.5">
      <c r="A36" s="28">
        <v>17</v>
      </c>
      <c r="B36" s="76" t="s">
        <v>154</v>
      </c>
      <c r="C36" s="29" t="s">
        <v>150</v>
      </c>
      <c r="D36" s="28">
        <v>132</v>
      </c>
      <c r="E36" s="40">
        <v>44</v>
      </c>
      <c r="F36" s="40">
        <f t="shared" si="3"/>
        <v>88</v>
      </c>
      <c r="G36" s="89"/>
      <c r="H36" s="89"/>
      <c r="I36" s="28">
        <v>1995</v>
      </c>
      <c r="K36" s="42">
        <f>IF(F36=2*E36,F36,0)</f>
        <v>88</v>
      </c>
      <c r="L36" s="42">
        <f>IF(F36=E36,F36,0)</f>
        <v>0</v>
      </c>
    </row>
    <row r="37" spans="1:12" ht="12.75">
      <c r="A37" s="28">
        <v>18</v>
      </c>
      <c r="B37" s="24" t="s">
        <v>88</v>
      </c>
      <c r="C37" s="29" t="s">
        <v>150</v>
      </c>
      <c r="D37" s="28">
        <v>132</v>
      </c>
      <c r="E37" s="40">
        <v>130</v>
      </c>
      <c r="F37" s="40">
        <f t="shared" si="3"/>
        <v>130</v>
      </c>
      <c r="G37" s="89"/>
      <c r="H37" s="89"/>
      <c r="I37" s="28">
        <v>1963</v>
      </c>
      <c r="K37" s="42">
        <f t="shared" si="4"/>
        <v>0</v>
      </c>
      <c r="L37" s="42">
        <f t="shared" si="5"/>
        <v>130</v>
      </c>
    </row>
    <row r="38" spans="1:12" ht="12.75">
      <c r="A38" s="28">
        <v>19</v>
      </c>
      <c r="B38" s="24" t="s">
        <v>89</v>
      </c>
      <c r="C38" s="29" t="s">
        <v>150</v>
      </c>
      <c r="D38" s="28">
        <v>132</v>
      </c>
      <c r="E38" s="40">
        <v>59.38</v>
      </c>
      <c r="F38" s="40">
        <f t="shared" si="3"/>
        <v>118.76</v>
      </c>
      <c r="G38" s="89"/>
      <c r="H38" s="89"/>
      <c r="K38" s="42">
        <f t="shared" si="4"/>
        <v>118.76</v>
      </c>
      <c r="L38" s="42">
        <f t="shared" si="5"/>
        <v>0</v>
      </c>
    </row>
    <row r="39" spans="1:12" ht="12.75">
      <c r="A39" s="28">
        <v>20</v>
      </c>
      <c r="B39" s="24" t="s">
        <v>120</v>
      </c>
      <c r="C39" s="29" t="s">
        <v>150</v>
      </c>
      <c r="D39" s="28">
        <v>132</v>
      </c>
      <c r="E39" s="40">
        <v>9</v>
      </c>
      <c r="F39" s="40">
        <f t="shared" si="3"/>
        <v>18</v>
      </c>
      <c r="G39" s="89"/>
      <c r="H39" s="89"/>
      <c r="I39" s="28">
        <v>1958</v>
      </c>
      <c r="K39" s="42">
        <f t="shared" si="4"/>
        <v>18</v>
      </c>
      <c r="L39" s="42">
        <f t="shared" si="5"/>
        <v>0</v>
      </c>
    </row>
    <row r="40" spans="1:12" ht="25.5">
      <c r="A40" s="28">
        <v>21</v>
      </c>
      <c r="B40" s="76" t="s">
        <v>168</v>
      </c>
      <c r="C40" s="29" t="s">
        <v>153</v>
      </c>
      <c r="D40" s="28">
        <v>132</v>
      </c>
      <c r="E40" s="46">
        <f>37+29</f>
        <v>66</v>
      </c>
      <c r="F40" s="46">
        <f t="shared" si="3"/>
        <v>66</v>
      </c>
      <c r="I40" s="28">
        <v>1958</v>
      </c>
      <c r="J40" s="42"/>
      <c r="K40" s="42">
        <f t="shared" si="4"/>
        <v>0</v>
      </c>
      <c r="L40" s="42">
        <f t="shared" si="5"/>
        <v>66</v>
      </c>
    </row>
    <row r="41" spans="1:12" ht="25.5">
      <c r="A41" s="28">
        <v>22</v>
      </c>
      <c r="B41" s="76" t="s">
        <v>167</v>
      </c>
      <c r="C41" s="29" t="s">
        <v>150</v>
      </c>
      <c r="D41" s="28">
        <v>132</v>
      </c>
      <c r="E41" s="46">
        <f>18.73+32+42</f>
        <v>92.73</v>
      </c>
      <c r="F41" s="46">
        <f t="shared" si="3"/>
        <v>92.73</v>
      </c>
      <c r="I41" s="28">
        <v>1958</v>
      </c>
      <c r="J41" s="42"/>
      <c r="K41" s="42">
        <f>IF(F41=2*E41,F41,0)</f>
        <v>0</v>
      </c>
      <c r="L41" s="42">
        <f>IF(F41=E41,F41,0)</f>
        <v>92.73</v>
      </c>
    </row>
    <row r="42" spans="1:12" ht="12.75">
      <c r="A42" s="28">
        <v>23</v>
      </c>
      <c r="B42" s="24" t="s">
        <v>164</v>
      </c>
      <c r="C42" s="29" t="s">
        <v>153</v>
      </c>
      <c r="D42" s="28">
        <v>132</v>
      </c>
      <c r="E42" s="40">
        <v>20</v>
      </c>
      <c r="F42" s="40">
        <f t="shared" si="3"/>
        <v>20</v>
      </c>
      <c r="G42" s="89">
        <v>6</v>
      </c>
      <c r="H42" s="89">
        <v>8</v>
      </c>
      <c r="I42" s="28">
        <v>2005</v>
      </c>
      <c r="K42" s="42">
        <f t="shared" si="4"/>
        <v>0</v>
      </c>
      <c r="L42" s="42">
        <f t="shared" si="5"/>
        <v>20</v>
      </c>
    </row>
    <row r="43" spans="1:12" ht="12.75">
      <c r="A43" s="28">
        <v>24</v>
      </c>
      <c r="B43" s="24" t="s">
        <v>163</v>
      </c>
      <c r="C43" s="29" t="s">
        <v>153</v>
      </c>
      <c r="D43" s="28">
        <v>132</v>
      </c>
      <c r="E43" s="40">
        <v>35</v>
      </c>
      <c r="F43" s="40">
        <f t="shared" si="3"/>
        <v>35</v>
      </c>
      <c r="G43" s="89">
        <v>23</v>
      </c>
      <c r="H43" s="89">
        <v>2</v>
      </c>
      <c r="I43" s="28">
        <v>2004</v>
      </c>
      <c r="K43" s="42">
        <f>IF(F43=2*E43,F43,0)</f>
        <v>0</v>
      </c>
      <c r="L43" s="42">
        <f>IF(F43=E43,F43,0)</f>
        <v>35</v>
      </c>
    </row>
    <row r="44" spans="1:12" ht="12.75">
      <c r="A44" s="28">
        <v>25</v>
      </c>
      <c r="B44" s="24" t="s">
        <v>169</v>
      </c>
      <c r="C44" s="29" t="s">
        <v>150</v>
      </c>
      <c r="D44" s="28">
        <v>132</v>
      </c>
      <c r="E44" s="40">
        <v>29.802</v>
      </c>
      <c r="F44" s="40">
        <f t="shared" si="3"/>
        <v>29.802</v>
      </c>
      <c r="G44" s="89"/>
      <c r="H44" s="89"/>
      <c r="I44" s="28">
        <v>1979</v>
      </c>
      <c r="J44" s="42"/>
      <c r="K44" s="42">
        <f t="shared" si="4"/>
        <v>0</v>
      </c>
      <c r="L44" s="42">
        <f t="shared" si="5"/>
        <v>29.802</v>
      </c>
    </row>
    <row r="45" spans="1:12" ht="12.75">
      <c r="A45" s="28">
        <v>26</v>
      </c>
      <c r="B45" s="24" t="s">
        <v>121</v>
      </c>
      <c r="C45" s="29" t="s">
        <v>150</v>
      </c>
      <c r="D45" s="28">
        <v>132</v>
      </c>
      <c r="E45" s="40">
        <v>13</v>
      </c>
      <c r="F45" s="40">
        <f t="shared" si="3"/>
        <v>26</v>
      </c>
      <c r="G45" s="89"/>
      <c r="H45" s="89"/>
      <c r="I45" s="28" t="s">
        <v>162</v>
      </c>
      <c r="K45" s="42">
        <f t="shared" si="4"/>
        <v>26</v>
      </c>
      <c r="L45" s="42">
        <f t="shared" si="5"/>
        <v>0</v>
      </c>
    </row>
    <row r="46" spans="1:12" ht="12.75">
      <c r="A46" s="28">
        <v>27</v>
      </c>
      <c r="B46" s="24" t="s">
        <v>184</v>
      </c>
      <c r="C46" s="29" t="s">
        <v>150</v>
      </c>
      <c r="D46" s="28">
        <v>132</v>
      </c>
      <c r="E46" s="40">
        <v>0.15</v>
      </c>
      <c r="F46" s="40">
        <f t="shared" si="3"/>
        <v>0.15</v>
      </c>
      <c r="G46" s="89"/>
      <c r="H46" s="89"/>
      <c r="K46" s="42">
        <f t="shared" si="4"/>
        <v>0</v>
      </c>
      <c r="L46" s="42">
        <f t="shared" si="5"/>
        <v>0.15</v>
      </c>
    </row>
    <row r="47" spans="1:12" ht="25.5">
      <c r="A47" s="28">
        <v>28</v>
      </c>
      <c r="B47" s="76" t="s">
        <v>170</v>
      </c>
      <c r="C47" s="29" t="s">
        <v>150</v>
      </c>
      <c r="D47" s="28">
        <v>132</v>
      </c>
      <c r="E47" s="40">
        <v>12.66</v>
      </c>
      <c r="F47" s="40">
        <f t="shared" si="3"/>
        <v>25.32</v>
      </c>
      <c r="G47" s="89">
        <v>27</v>
      </c>
      <c r="H47" s="89">
        <v>4</v>
      </c>
      <c r="I47" s="28">
        <v>2007</v>
      </c>
      <c r="K47" s="42">
        <f t="shared" si="4"/>
        <v>25.32</v>
      </c>
      <c r="L47" s="42">
        <f t="shared" si="5"/>
        <v>0</v>
      </c>
    </row>
    <row r="48" spans="1:14" ht="38.25">
      <c r="A48" s="28">
        <v>29</v>
      </c>
      <c r="B48" s="24" t="s">
        <v>90</v>
      </c>
      <c r="C48" s="29" t="s">
        <v>147</v>
      </c>
      <c r="D48" s="28">
        <v>132</v>
      </c>
      <c r="E48" s="40">
        <v>52.548</v>
      </c>
      <c r="F48" s="40">
        <f t="shared" si="3"/>
        <v>52.548</v>
      </c>
      <c r="G48" s="89">
        <v>16</v>
      </c>
      <c r="H48" s="89">
        <v>12</v>
      </c>
      <c r="I48" s="28">
        <v>2001</v>
      </c>
      <c r="K48" s="42">
        <f t="shared" si="4"/>
        <v>0</v>
      </c>
      <c r="L48" s="42">
        <f t="shared" si="5"/>
        <v>52.548</v>
      </c>
      <c r="M48" s="60">
        <v>179</v>
      </c>
      <c r="N48" s="76" t="s">
        <v>374</v>
      </c>
    </row>
    <row r="49" spans="1:14" ht="38.25">
      <c r="A49" s="28">
        <v>30</v>
      </c>
      <c r="B49" s="24" t="s">
        <v>91</v>
      </c>
      <c r="C49" s="29" t="s">
        <v>147</v>
      </c>
      <c r="D49" s="28">
        <v>132</v>
      </c>
      <c r="E49" s="40">
        <v>58.5</v>
      </c>
      <c r="F49" s="40">
        <f t="shared" si="3"/>
        <v>58.5</v>
      </c>
      <c r="G49" s="89"/>
      <c r="H49" s="89"/>
      <c r="I49" s="28">
        <v>1995</v>
      </c>
      <c r="K49" s="42">
        <f t="shared" si="4"/>
        <v>0</v>
      </c>
      <c r="L49" s="42">
        <f t="shared" si="5"/>
        <v>58.5</v>
      </c>
      <c r="M49" s="60">
        <v>187</v>
      </c>
      <c r="N49" s="76" t="s">
        <v>374</v>
      </c>
    </row>
    <row r="50" spans="1:14" ht="38.25">
      <c r="A50" s="28">
        <v>31</v>
      </c>
      <c r="B50" s="24" t="s">
        <v>375</v>
      </c>
      <c r="C50" s="29" t="s">
        <v>147</v>
      </c>
      <c r="D50" s="28">
        <v>132</v>
      </c>
      <c r="E50" s="40">
        <v>14.532</v>
      </c>
      <c r="F50" s="40">
        <f t="shared" si="3"/>
        <v>14.532</v>
      </c>
      <c r="G50" s="89"/>
      <c r="H50" s="89"/>
      <c r="K50" s="42">
        <f t="shared" si="4"/>
        <v>0</v>
      </c>
      <c r="L50" s="42">
        <f t="shared" si="5"/>
        <v>14.532</v>
      </c>
      <c r="M50" s="60">
        <v>52</v>
      </c>
      <c r="N50" s="76" t="s">
        <v>374</v>
      </c>
    </row>
    <row r="51" spans="1:14" ht="38.25">
      <c r="A51" s="28">
        <v>32</v>
      </c>
      <c r="B51" s="24" t="s">
        <v>92</v>
      </c>
      <c r="C51" s="29" t="s">
        <v>147</v>
      </c>
      <c r="D51" s="28">
        <v>132</v>
      </c>
      <c r="E51" s="40">
        <v>33.2</v>
      </c>
      <c r="F51" s="40">
        <f t="shared" si="3"/>
        <v>33.2</v>
      </c>
      <c r="G51" s="89"/>
      <c r="H51" s="89"/>
      <c r="I51" s="28">
        <v>1980</v>
      </c>
      <c r="K51" s="42">
        <f t="shared" si="4"/>
        <v>0</v>
      </c>
      <c r="L51" s="42">
        <f t="shared" si="5"/>
        <v>33.2</v>
      </c>
      <c r="M51" s="60">
        <v>106</v>
      </c>
      <c r="N51" s="76" t="s">
        <v>374</v>
      </c>
    </row>
    <row r="52" spans="1:12" ht="25.5">
      <c r="A52" s="28">
        <v>33</v>
      </c>
      <c r="B52" s="76" t="s">
        <v>209</v>
      </c>
      <c r="C52" s="29" t="s">
        <v>148</v>
      </c>
      <c r="D52" s="28">
        <v>132</v>
      </c>
      <c r="E52" s="40">
        <v>0.888</v>
      </c>
      <c r="F52" s="40">
        <f t="shared" si="3"/>
        <v>0.888</v>
      </c>
      <c r="G52" s="89">
        <v>8</v>
      </c>
      <c r="H52" s="89">
        <v>11</v>
      </c>
      <c r="I52" s="28">
        <v>2006</v>
      </c>
      <c r="K52" s="42">
        <f t="shared" si="4"/>
        <v>0</v>
      </c>
      <c r="L52" s="42">
        <f t="shared" si="5"/>
        <v>0.888</v>
      </c>
    </row>
    <row r="53" spans="1:12" ht="25.5">
      <c r="A53" s="28">
        <v>34</v>
      </c>
      <c r="B53" s="76" t="s">
        <v>210</v>
      </c>
      <c r="C53" s="29" t="s">
        <v>150</v>
      </c>
      <c r="D53" s="28">
        <v>132</v>
      </c>
      <c r="E53" s="40">
        <v>0.996</v>
      </c>
      <c r="F53" s="40">
        <f t="shared" si="3"/>
        <v>0.996</v>
      </c>
      <c r="G53" s="89">
        <v>8</v>
      </c>
      <c r="H53" s="89">
        <v>11</v>
      </c>
      <c r="I53" s="28">
        <v>2006</v>
      </c>
      <c r="K53" s="42">
        <f t="shared" si="4"/>
        <v>0</v>
      </c>
      <c r="L53" s="42">
        <f t="shared" si="5"/>
        <v>0.996</v>
      </c>
    </row>
    <row r="54" spans="1:12" ht="12.75">
      <c r="A54" s="28">
        <v>35</v>
      </c>
      <c r="B54" s="24" t="s">
        <v>94</v>
      </c>
      <c r="C54" s="29" t="s">
        <v>153</v>
      </c>
      <c r="D54" s="28">
        <v>132</v>
      </c>
      <c r="E54" s="40">
        <v>0.5</v>
      </c>
      <c r="F54" s="40">
        <f t="shared" si="3"/>
        <v>0.5</v>
      </c>
      <c r="G54" s="89"/>
      <c r="H54" s="89"/>
      <c r="K54" s="42">
        <f t="shared" si="4"/>
        <v>0</v>
      </c>
      <c r="L54" s="42">
        <f t="shared" si="5"/>
        <v>0.5</v>
      </c>
    </row>
    <row r="55" spans="1:12" ht="12.75">
      <c r="A55" s="28">
        <v>36</v>
      </c>
      <c r="B55" s="24" t="s">
        <v>95</v>
      </c>
      <c r="C55" s="29" t="s">
        <v>153</v>
      </c>
      <c r="D55" s="28">
        <v>132</v>
      </c>
      <c r="E55" s="40">
        <v>2.1</v>
      </c>
      <c r="F55" s="40">
        <f t="shared" si="3"/>
        <v>4.2</v>
      </c>
      <c r="G55" s="89"/>
      <c r="H55" s="89"/>
      <c r="K55" s="42">
        <f t="shared" si="4"/>
        <v>4.2</v>
      </c>
      <c r="L55" s="42">
        <f t="shared" si="5"/>
        <v>0</v>
      </c>
    </row>
    <row r="56" spans="1:12" ht="12.75">
      <c r="A56" s="28">
        <v>37</v>
      </c>
      <c r="B56" s="24" t="s">
        <v>93</v>
      </c>
      <c r="C56" s="29" t="s">
        <v>153</v>
      </c>
      <c r="D56" s="28">
        <v>132</v>
      </c>
      <c r="E56" s="40">
        <v>1.2</v>
      </c>
      <c r="F56" s="40">
        <f t="shared" si="3"/>
        <v>2.4</v>
      </c>
      <c r="G56" s="89">
        <v>17</v>
      </c>
      <c r="H56" s="89">
        <v>10</v>
      </c>
      <c r="I56" s="28">
        <v>2006</v>
      </c>
      <c r="K56" s="42">
        <f t="shared" si="4"/>
        <v>2.4</v>
      </c>
      <c r="L56" s="42">
        <f t="shared" si="5"/>
        <v>0</v>
      </c>
    </row>
    <row r="57" spans="1:12" ht="12.75">
      <c r="A57" s="28">
        <v>38</v>
      </c>
      <c r="B57" s="24" t="s">
        <v>96</v>
      </c>
      <c r="C57" s="29" t="s">
        <v>153</v>
      </c>
      <c r="D57" s="28">
        <v>132</v>
      </c>
      <c r="E57" s="40">
        <v>20</v>
      </c>
      <c r="F57" s="40">
        <f t="shared" si="3"/>
        <v>20</v>
      </c>
      <c r="G57" s="89"/>
      <c r="H57" s="89"/>
      <c r="K57" s="42">
        <f t="shared" si="4"/>
        <v>0</v>
      </c>
      <c r="L57" s="42">
        <f t="shared" si="5"/>
        <v>20</v>
      </c>
    </row>
    <row r="58" spans="1:12" ht="25.5">
      <c r="A58" s="28">
        <v>39</v>
      </c>
      <c r="B58" s="76" t="s">
        <v>165</v>
      </c>
      <c r="C58" s="29" t="s">
        <v>153</v>
      </c>
      <c r="D58" s="28">
        <v>132</v>
      </c>
      <c r="E58" s="40">
        <v>24</v>
      </c>
      <c r="F58" s="40">
        <f t="shared" si="3"/>
        <v>24</v>
      </c>
      <c r="G58" s="89"/>
      <c r="H58" s="89"/>
      <c r="K58" s="42">
        <f t="shared" si="4"/>
        <v>0</v>
      </c>
      <c r="L58" s="42">
        <f t="shared" si="5"/>
        <v>24</v>
      </c>
    </row>
    <row r="59" spans="1:12" ht="12.75">
      <c r="A59" s="28">
        <v>40</v>
      </c>
      <c r="B59" s="24" t="s">
        <v>97</v>
      </c>
      <c r="C59" s="29" t="s">
        <v>150</v>
      </c>
      <c r="D59" s="28">
        <v>132</v>
      </c>
      <c r="E59" s="46">
        <v>6.929</v>
      </c>
      <c r="F59" s="46">
        <f t="shared" si="3"/>
        <v>13.858</v>
      </c>
      <c r="I59" s="28">
        <v>1988</v>
      </c>
      <c r="K59" s="42">
        <f t="shared" si="4"/>
        <v>13.858</v>
      </c>
      <c r="L59" s="42">
        <f t="shared" si="5"/>
        <v>0</v>
      </c>
    </row>
    <row r="60" spans="1:12" ht="12.75">
      <c r="A60" s="28">
        <v>41</v>
      </c>
      <c r="B60" s="24" t="s">
        <v>98</v>
      </c>
      <c r="C60" s="29" t="s">
        <v>150</v>
      </c>
      <c r="D60" s="28">
        <v>132</v>
      </c>
      <c r="E60" s="46">
        <v>0.386</v>
      </c>
      <c r="F60" s="46">
        <f t="shared" si="3"/>
        <v>0.386</v>
      </c>
      <c r="G60" s="60">
        <v>9</v>
      </c>
      <c r="H60" s="60">
        <v>12</v>
      </c>
      <c r="I60" s="28">
        <v>2005</v>
      </c>
      <c r="K60" s="42">
        <f t="shared" si="4"/>
        <v>0</v>
      </c>
      <c r="L60" s="42">
        <f t="shared" si="5"/>
        <v>0.386</v>
      </c>
    </row>
    <row r="61" spans="1:12" ht="12.75">
      <c r="A61" s="28">
        <v>42</v>
      </c>
      <c r="B61" s="24" t="s">
        <v>99</v>
      </c>
      <c r="C61" s="29" t="s">
        <v>150</v>
      </c>
      <c r="D61" s="28">
        <v>132</v>
      </c>
      <c r="E61" s="46">
        <v>1.9</v>
      </c>
      <c r="F61" s="46">
        <f t="shared" si="3"/>
        <v>3.8</v>
      </c>
      <c r="G61" s="60">
        <v>24</v>
      </c>
      <c r="H61" s="60">
        <v>8</v>
      </c>
      <c r="I61" s="28">
        <v>2006</v>
      </c>
      <c r="K61" s="42">
        <f t="shared" si="4"/>
        <v>3.8</v>
      </c>
      <c r="L61" s="42">
        <f t="shared" si="5"/>
        <v>0</v>
      </c>
    </row>
    <row r="62" spans="1:12" ht="12.75">
      <c r="A62" s="28">
        <v>43</v>
      </c>
      <c r="B62" s="24" t="s">
        <v>100</v>
      </c>
      <c r="C62" s="29" t="s">
        <v>153</v>
      </c>
      <c r="D62" s="28">
        <v>132</v>
      </c>
      <c r="E62" s="40">
        <v>6.165</v>
      </c>
      <c r="F62" s="40">
        <f t="shared" si="3"/>
        <v>12.33</v>
      </c>
      <c r="G62" s="89">
        <v>19</v>
      </c>
      <c r="H62" s="89">
        <v>3</v>
      </c>
      <c r="I62" s="28">
        <v>1999</v>
      </c>
      <c r="K62" s="42">
        <f t="shared" si="4"/>
        <v>12.33</v>
      </c>
      <c r="L62" s="42">
        <f t="shared" si="5"/>
        <v>0</v>
      </c>
    </row>
    <row r="63" spans="1:12" ht="12.75">
      <c r="A63" s="28">
        <v>44</v>
      </c>
      <c r="B63" s="24" t="s">
        <v>159</v>
      </c>
      <c r="C63" s="29" t="s">
        <v>153</v>
      </c>
      <c r="D63" s="28">
        <v>132</v>
      </c>
      <c r="E63" s="40">
        <v>3</v>
      </c>
      <c r="F63" s="40">
        <f t="shared" si="3"/>
        <v>3</v>
      </c>
      <c r="G63" s="89"/>
      <c r="H63" s="89"/>
      <c r="K63" s="42">
        <f t="shared" si="4"/>
        <v>0</v>
      </c>
      <c r="L63" s="42">
        <f t="shared" si="5"/>
        <v>3</v>
      </c>
    </row>
    <row r="64" spans="1:12" ht="12.75">
      <c r="A64" s="28">
        <v>45</v>
      </c>
      <c r="B64" s="24" t="s">
        <v>160</v>
      </c>
      <c r="C64" s="29" t="s">
        <v>153</v>
      </c>
      <c r="D64" s="28">
        <v>132</v>
      </c>
      <c r="E64" s="40">
        <v>3</v>
      </c>
      <c r="F64" s="40">
        <f t="shared" si="3"/>
        <v>3</v>
      </c>
      <c r="G64" s="89"/>
      <c r="H64" s="89"/>
      <c r="K64" s="42">
        <f>IF(F64=2*E64,F64,0)</f>
        <v>0</v>
      </c>
      <c r="L64" s="42">
        <f>IF(F64=E64,F64,0)</f>
        <v>3</v>
      </c>
    </row>
    <row r="65" spans="1:12" ht="12.75">
      <c r="A65" s="28">
        <v>46</v>
      </c>
      <c r="B65" s="24" t="s">
        <v>101</v>
      </c>
      <c r="C65" s="29" t="s">
        <v>153</v>
      </c>
      <c r="D65" s="28">
        <v>132</v>
      </c>
      <c r="E65" s="40">
        <v>14</v>
      </c>
      <c r="F65" s="40">
        <f t="shared" si="3"/>
        <v>28</v>
      </c>
      <c r="G65" s="89"/>
      <c r="H65" s="89"/>
      <c r="K65" s="42">
        <f t="shared" si="4"/>
        <v>28</v>
      </c>
      <c r="L65" s="42">
        <f t="shared" si="5"/>
        <v>0</v>
      </c>
    </row>
    <row r="66" spans="1:12" ht="12.75">
      <c r="A66" s="28">
        <v>47</v>
      </c>
      <c r="B66" s="24" t="s">
        <v>347</v>
      </c>
      <c r="C66" s="29" t="s">
        <v>153</v>
      </c>
      <c r="D66" s="28">
        <v>132</v>
      </c>
      <c r="E66" s="46">
        <v>14</v>
      </c>
      <c r="F66" s="46">
        <f t="shared" si="3"/>
        <v>14</v>
      </c>
      <c r="G66" s="60">
        <v>14</v>
      </c>
      <c r="H66" s="60">
        <v>11</v>
      </c>
      <c r="I66" s="28">
        <v>2008</v>
      </c>
      <c r="K66" s="42">
        <f t="shared" si="4"/>
        <v>0</v>
      </c>
      <c r="L66" s="42">
        <f t="shared" si="5"/>
        <v>14</v>
      </c>
    </row>
    <row r="67" spans="1:14" ht="25.5">
      <c r="A67" s="28">
        <v>48</v>
      </c>
      <c r="B67" s="24" t="s">
        <v>115</v>
      </c>
      <c r="C67" s="29" t="s">
        <v>147</v>
      </c>
      <c r="D67" s="28">
        <v>132</v>
      </c>
      <c r="E67" s="81">
        <v>106.5</v>
      </c>
      <c r="F67" s="81">
        <f t="shared" si="3"/>
        <v>106.5</v>
      </c>
      <c r="G67" s="89"/>
      <c r="H67" s="89"/>
      <c r="I67" s="28">
        <v>1985</v>
      </c>
      <c r="J67" s="82"/>
      <c r="K67" s="83">
        <f>IF(F67=2*E67,F67,0)</f>
        <v>0</v>
      </c>
      <c r="L67" s="83">
        <f>IF(F67=E67,F67,0)</f>
        <v>106.5</v>
      </c>
      <c r="M67" s="115">
        <v>351</v>
      </c>
      <c r="N67" s="76" t="s">
        <v>373</v>
      </c>
    </row>
    <row r="68" spans="1:13" ht="12.75">
      <c r="A68" s="28">
        <v>49</v>
      </c>
      <c r="B68" s="24" t="s">
        <v>79</v>
      </c>
      <c r="C68" s="29" t="s">
        <v>147</v>
      </c>
      <c r="D68" s="28">
        <v>132</v>
      </c>
      <c r="E68" s="81">
        <v>12.403</v>
      </c>
      <c r="F68" s="81">
        <f t="shared" si="3"/>
        <v>24.806</v>
      </c>
      <c r="G68" s="89">
        <v>17</v>
      </c>
      <c r="H68" s="89">
        <v>10</v>
      </c>
      <c r="I68" s="28">
        <v>2006</v>
      </c>
      <c r="K68" s="83">
        <f>IF(F68=2*E68,F68,0)</f>
        <v>24.806</v>
      </c>
      <c r="L68" s="83">
        <f>IF(F68=E68,F68,0)</f>
        <v>0</v>
      </c>
      <c r="M68" s="115"/>
    </row>
    <row r="69" spans="1:14" s="14" customFormat="1" ht="15">
      <c r="A69" s="12"/>
      <c r="B69" s="13" t="s">
        <v>2</v>
      </c>
      <c r="C69" s="15"/>
      <c r="D69" s="13"/>
      <c r="E69" s="33">
        <f>SUM(E20:E68)</f>
        <v>1280.644</v>
      </c>
      <c r="F69" s="33">
        <f>SUM(F20:F68)</f>
        <v>1561.6409999999998</v>
      </c>
      <c r="G69" s="68"/>
      <c r="H69" s="68"/>
      <c r="I69" s="69"/>
      <c r="J69" s="44"/>
      <c r="K69" s="30">
        <f>SUM(K20:K68)</f>
        <v>561.9939999999999</v>
      </c>
      <c r="L69" s="30">
        <f>SUM(L20:L68)</f>
        <v>999.647</v>
      </c>
      <c r="M69" s="68"/>
      <c r="N69" s="44"/>
    </row>
    <row r="70" ht="12.75">
      <c r="J70" s="42"/>
    </row>
  </sheetData>
  <sheetProtection sheet="1" objects="1" scenarios="1"/>
  <mergeCells count="2">
    <mergeCell ref="A1:B1"/>
    <mergeCell ref="G2:I2"/>
  </mergeCells>
  <printOptions gridLines="1"/>
  <pageMargins left="0.64" right="0.58" top="0.73" bottom="0.85" header="0.5118110236220472" footer="0.5118110236220472"/>
  <pageSetup horizontalDpi="300" verticalDpi="300" orientation="portrait" scale="88" r:id="rId3"/>
  <headerFooter alignWithMargins="0"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3" sqref="P3:R3"/>
    </sheetView>
  </sheetViews>
  <sheetFormatPr defaultColWidth="9.140625" defaultRowHeight="24.75" customHeight="1"/>
  <cols>
    <col min="1" max="1" width="14.28125" style="105" customWidth="1"/>
    <col min="2" max="2" width="4.57421875" style="105" customWidth="1"/>
    <col min="3" max="3" width="11.57421875" style="105" bestFit="1" customWidth="1"/>
    <col min="4" max="4" width="11.140625" style="105" bestFit="1" customWidth="1"/>
    <col min="5" max="5" width="13.140625" style="105" bestFit="1" customWidth="1"/>
    <col min="6" max="6" width="4.140625" style="105" hidden="1" customWidth="1"/>
    <col min="7" max="7" width="5.8515625" style="105" hidden="1" customWidth="1"/>
    <col min="8" max="8" width="4.140625" style="105" hidden="1" customWidth="1"/>
    <col min="9" max="9" width="6.00390625" style="105" hidden="1" customWidth="1"/>
    <col min="10" max="11" width="11.140625" style="105" bestFit="1" customWidth="1"/>
    <col min="12" max="12" width="11.57421875" style="105" bestFit="1" customWidth="1"/>
    <col min="13" max="13" width="10.28125" style="105" bestFit="1" customWidth="1"/>
    <col min="14" max="14" width="10.8515625" style="105" bestFit="1" customWidth="1"/>
    <col min="15" max="17" width="11.140625" style="105" bestFit="1" customWidth="1"/>
    <col min="18" max="18" width="11.57421875" style="105" bestFit="1" customWidth="1"/>
    <col min="19" max="19" width="11.140625" style="105" bestFit="1" customWidth="1"/>
    <col min="20" max="20" width="10.28125" style="105" bestFit="1" customWidth="1"/>
    <col min="21" max="21" width="9.421875" style="105" customWidth="1"/>
    <col min="22" max="16384" width="9.140625" style="105" customWidth="1"/>
  </cols>
  <sheetData>
    <row r="1" spans="1:21" s="97" customFormat="1" ht="24.75" customHeight="1">
      <c r="A1" s="97" t="s">
        <v>38</v>
      </c>
      <c r="T1" s="99"/>
      <c r="U1" s="99" t="s">
        <v>17</v>
      </c>
    </row>
    <row r="2" s="101" customFormat="1" ht="24.75" customHeight="1">
      <c r="A2" s="100" t="s">
        <v>18</v>
      </c>
    </row>
    <row r="3" spans="1:21" s="98" customFormat="1" ht="24.75" customHeight="1">
      <c r="A3" s="99" t="s">
        <v>19</v>
      </c>
      <c r="C3" s="134" t="s">
        <v>20</v>
      </c>
      <c r="D3" s="134"/>
      <c r="E3" s="134"/>
      <c r="F3" s="134" t="s">
        <v>21</v>
      </c>
      <c r="G3" s="134"/>
      <c r="H3" s="134"/>
      <c r="I3" s="134"/>
      <c r="J3" s="134" t="s">
        <v>34</v>
      </c>
      <c r="K3" s="134"/>
      <c r="L3" s="134"/>
      <c r="M3" s="134" t="s">
        <v>35</v>
      </c>
      <c r="N3" s="134"/>
      <c r="O3" s="134"/>
      <c r="P3" s="134" t="s">
        <v>36</v>
      </c>
      <c r="Q3" s="134"/>
      <c r="R3" s="134"/>
      <c r="S3" s="134" t="s">
        <v>37</v>
      </c>
      <c r="T3" s="134"/>
      <c r="U3" s="134"/>
    </row>
    <row r="4" spans="1:21" ht="37.5" customHeight="1">
      <c r="A4" s="102" t="s">
        <v>22</v>
      </c>
      <c r="B4" s="104" t="s">
        <v>23</v>
      </c>
      <c r="C4" s="102" t="s">
        <v>40</v>
      </c>
      <c r="D4" s="102" t="s">
        <v>39</v>
      </c>
      <c r="E4" s="104" t="s">
        <v>20</v>
      </c>
      <c r="F4" s="102" t="s">
        <v>26</v>
      </c>
      <c r="G4" s="102" t="s">
        <v>24</v>
      </c>
      <c r="H4" s="102" t="s">
        <v>25</v>
      </c>
      <c r="I4" s="104" t="s">
        <v>20</v>
      </c>
      <c r="J4" s="102" t="s">
        <v>40</v>
      </c>
      <c r="K4" s="102" t="s">
        <v>39</v>
      </c>
      <c r="L4" s="104" t="s">
        <v>20</v>
      </c>
      <c r="M4" s="102" t="s">
        <v>40</v>
      </c>
      <c r="N4" s="102" t="s">
        <v>39</v>
      </c>
      <c r="O4" s="104" t="s">
        <v>20</v>
      </c>
      <c r="P4" s="102" t="s">
        <v>40</v>
      </c>
      <c r="Q4" s="102" t="s">
        <v>39</v>
      </c>
      <c r="R4" s="104" t="s">
        <v>20</v>
      </c>
      <c r="S4" s="102" t="s">
        <v>40</v>
      </c>
      <c r="T4" s="102" t="s">
        <v>39</v>
      </c>
      <c r="U4" s="104" t="s">
        <v>20</v>
      </c>
    </row>
    <row r="5" spans="1:21" ht="24.75" customHeight="1">
      <c r="A5" s="104" t="s">
        <v>27</v>
      </c>
      <c r="B5" s="104" t="s">
        <v>28</v>
      </c>
      <c r="C5" s="106">
        <f aca="true" t="shared" si="0" ref="C5:D7">J5+M5+P5+S5</f>
        <v>200.902</v>
      </c>
      <c r="D5" s="107">
        <f t="shared" si="0"/>
        <v>245.201</v>
      </c>
      <c r="E5" s="108">
        <f>SUM(C5:D5)</f>
        <v>446.10299999999995</v>
      </c>
      <c r="F5" s="109"/>
      <c r="G5" s="109"/>
      <c r="H5" s="109"/>
      <c r="I5" s="109"/>
      <c r="J5" s="110">
        <f>Central!K5</f>
        <v>200.902</v>
      </c>
      <c r="K5" s="110">
        <f>Central!L5</f>
        <v>0</v>
      </c>
      <c r="L5" s="110">
        <f>J5+K5</f>
        <v>200.902</v>
      </c>
      <c r="M5" s="110">
        <f>North!K5</f>
        <v>0</v>
      </c>
      <c r="N5" s="110">
        <f>North!L5</f>
        <v>241.5</v>
      </c>
      <c r="O5" s="110">
        <f>M5+N5</f>
        <v>241.5</v>
      </c>
      <c r="P5" s="110">
        <f>South!K5</f>
        <v>0</v>
      </c>
      <c r="Q5" s="110">
        <f>South!L5</f>
        <v>3.701</v>
      </c>
      <c r="R5" s="110">
        <f>P5+Q5</f>
        <v>3.701</v>
      </c>
      <c r="S5" s="109">
        <v>0</v>
      </c>
      <c r="T5" s="109">
        <v>0</v>
      </c>
      <c r="U5" s="109">
        <f>S5+T5</f>
        <v>0</v>
      </c>
    </row>
    <row r="6" spans="1:21" ht="24.75" customHeight="1">
      <c r="A6" s="104" t="s">
        <v>29</v>
      </c>
      <c r="B6" s="104" t="s">
        <v>28</v>
      </c>
      <c r="C6" s="106">
        <f t="shared" si="0"/>
        <v>4725.418</v>
      </c>
      <c r="D6" s="107">
        <f t="shared" si="0"/>
        <v>439.957</v>
      </c>
      <c r="E6" s="108">
        <f>SUM(C6:D6)</f>
        <v>5165.375</v>
      </c>
      <c r="F6" s="109"/>
      <c r="G6" s="109"/>
      <c r="H6" s="109"/>
      <c r="I6" s="109"/>
      <c r="J6" s="110">
        <f>Central!K28</f>
        <v>1111.326</v>
      </c>
      <c r="K6" s="110">
        <f>Central!L28</f>
        <v>137.73700000000002</v>
      </c>
      <c r="L6" s="110">
        <f>J6+K6</f>
        <v>1249.063</v>
      </c>
      <c r="M6" s="110">
        <f>North!K16</f>
        <v>613.774</v>
      </c>
      <c r="N6" s="110">
        <f>North!L16</f>
        <v>60.8</v>
      </c>
      <c r="O6" s="110">
        <f>M6+N6</f>
        <v>674.574</v>
      </c>
      <c r="P6" s="110">
        <f>South!K24</f>
        <v>2017.5599999999997</v>
      </c>
      <c r="Q6" s="110">
        <f>South!L24</f>
        <v>241.42</v>
      </c>
      <c r="R6" s="110">
        <f>P6+Q6</f>
        <v>2258.9799999999996</v>
      </c>
      <c r="S6" s="109">
        <f>West!K18</f>
        <v>982.7579999999999</v>
      </c>
      <c r="T6" s="109">
        <f>West!L18</f>
        <v>0</v>
      </c>
      <c r="U6" s="109">
        <f>S6+T6</f>
        <v>982.7579999999999</v>
      </c>
    </row>
    <row r="7" spans="1:21" ht="24.75" customHeight="1">
      <c r="A7" s="104" t="s">
        <v>30</v>
      </c>
      <c r="B7" s="104" t="s">
        <v>28</v>
      </c>
      <c r="C7" s="106">
        <f t="shared" si="0"/>
        <v>1688.3039999999999</v>
      </c>
      <c r="D7" s="107">
        <f t="shared" si="0"/>
        <v>3319.6105</v>
      </c>
      <c r="E7" s="108">
        <f>SUM(C7:D7)</f>
        <v>5007.9145</v>
      </c>
      <c r="F7" s="109"/>
      <c r="G7" s="109"/>
      <c r="H7" s="109"/>
      <c r="I7" s="109"/>
      <c r="J7" s="110">
        <f>Central!K84</f>
        <v>535.462</v>
      </c>
      <c r="K7" s="110">
        <f>Central!L84</f>
        <v>756.7445</v>
      </c>
      <c r="L7" s="110">
        <f>J7+K7</f>
        <v>1292.2065</v>
      </c>
      <c r="M7" s="110">
        <f>North!K50</f>
        <v>372.554</v>
      </c>
      <c r="N7" s="110">
        <f>North!L50</f>
        <v>603.939</v>
      </c>
      <c r="O7" s="110">
        <f>M7+N7</f>
        <v>976.4929999999999</v>
      </c>
      <c r="P7" s="110">
        <f>South!K54</f>
        <v>218.294</v>
      </c>
      <c r="Q7" s="110">
        <f>South!L54</f>
        <v>959.2799999999999</v>
      </c>
      <c r="R7" s="110">
        <f>P7+Q7</f>
        <v>1177.5739999999998</v>
      </c>
      <c r="S7" s="109">
        <f>West!K69</f>
        <v>561.9939999999999</v>
      </c>
      <c r="T7" s="109">
        <f>West!L69</f>
        <v>999.647</v>
      </c>
      <c r="U7" s="109">
        <f>S7+T7</f>
        <v>1561.641</v>
      </c>
    </row>
    <row r="8" spans="1:21" ht="24.75" customHeight="1">
      <c r="A8" s="104" t="s">
        <v>31</v>
      </c>
      <c r="B8" s="104" t="s">
        <v>28</v>
      </c>
      <c r="C8" s="106"/>
      <c r="D8" s="107"/>
      <c r="E8" s="108"/>
      <c r="F8" s="109"/>
      <c r="G8" s="109"/>
      <c r="H8" s="109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09"/>
      <c r="T8" s="109"/>
      <c r="U8" s="109"/>
    </row>
    <row r="9" spans="1:21" ht="24.75" customHeight="1">
      <c r="A9" s="104" t="s">
        <v>244</v>
      </c>
      <c r="B9" s="104" t="s">
        <v>28</v>
      </c>
      <c r="C9" s="107">
        <f>SUM(C5:C8)</f>
        <v>6614.624</v>
      </c>
      <c r="D9" s="107">
        <f>SUM(D5:D8)</f>
        <v>4004.7684999999997</v>
      </c>
      <c r="E9" s="108">
        <f>SUM(E5:E8)</f>
        <v>10619.3925</v>
      </c>
      <c r="F9" s="109"/>
      <c r="G9" s="109"/>
      <c r="H9" s="109"/>
      <c r="I9" s="109"/>
      <c r="J9" s="107">
        <f aca="true" t="shared" si="1" ref="J9:U9">SUM(J5:J8)</f>
        <v>1847.69</v>
      </c>
      <c r="K9" s="107">
        <f t="shared" si="1"/>
        <v>894.4815000000001</v>
      </c>
      <c r="L9" s="107">
        <f t="shared" si="1"/>
        <v>2742.1715000000004</v>
      </c>
      <c r="M9" s="107">
        <f t="shared" si="1"/>
        <v>986.328</v>
      </c>
      <c r="N9" s="107">
        <f t="shared" si="1"/>
        <v>906.239</v>
      </c>
      <c r="O9" s="107">
        <f t="shared" si="1"/>
        <v>1892.567</v>
      </c>
      <c r="P9" s="107">
        <f t="shared" si="1"/>
        <v>2235.854</v>
      </c>
      <c r="Q9" s="107">
        <f t="shared" si="1"/>
        <v>1204.4009999999998</v>
      </c>
      <c r="R9" s="107">
        <f t="shared" si="1"/>
        <v>3440.254999999999</v>
      </c>
      <c r="S9" s="111">
        <f t="shared" si="1"/>
        <v>1544.752</v>
      </c>
      <c r="T9" s="111">
        <f t="shared" si="1"/>
        <v>999.647</v>
      </c>
      <c r="U9" s="111">
        <f t="shared" si="1"/>
        <v>2544.399</v>
      </c>
    </row>
    <row r="10" spans="1:21" ht="24.75" customHeight="1">
      <c r="A10" s="104"/>
      <c r="B10" s="104"/>
      <c r="C10" s="104"/>
      <c r="D10" s="104"/>
      <c r="E10" s="112"/>
      <c r="F10" s="104"/>
      <c r="G10" s="104"/>
      <c r="H10" s="104"/>
      <c r="I10" s="104"/>
      <c r="J10" s="104"/>
      <c r="K10" s="112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3" ht="41.25" customHeight="1">
      <c r="A11" s="102" t="s">
        <v>32</v>
      </c>
      <c r="C11" s="113"/>
    </row>
    <row r="12" ht="24.75" customHeight="1">
      <c r="A12" s="104" t="s">
        <v>27</v>
      </c>
    </row>
    <row r="13" ht="24.75" customHeight="1">
      <c r="A13" s="104" t="s">
        <v>29</v>
      </c>
    </row>
    <row r="14" ht="24.75" customHeight="1">
      <c r="A14" s="104" t="s">
        <v>30</v>
      </c>
    </row>
    <row r="15" ht="24.75" customHeight="1">
      <c r="A15" s="104" t="s">
        <v>31</v>
      </c>
    </row>
    <row r="16" s="103" customFormat="1" ht="38.25" customHeight="1">
      <c r="A16" s="102" t="s">
        <v>33</v>
      </c>
    </row>
    <row r="19" ht="24.75" customHeight="1">
      <c r="D19" s="103"/>
    </row>
    <row r="20" ht="24.75" customHeight="1">
      <c r="D20" s="114"/>
    </row>
  </sheetData>
  <sheetProtection sheet="1" objects="1" scenarios="1"/>
  <mergeCells count="6">
    <mergeCell ref="M3:O3"/>
    <mergeCell ref="P3:R3"/>
    <mergeCell ref="S3:U3"/>
    <mergeCell ref="C3:E3"/>
    <mergeCell ref="F3:I3"/>
    <mergeCell ref="J3:L3"/>
  </mergeCells>
  <printOptions gridLines="1"/>
  <pageMargins left="0.3937007874015748" right="0.5118110236220472" top="0.8661417322834646" bottom="0.8267716535433072" header="0.5118110236220472" footer="0.5118110236220472"/>
  <pageSetup horizontalDpi="300" verticalDpi="300" orientation="landscape" paperSize="9" scale="75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4" sqref="C4"/>
    </sheetView>
  </sheetViews>
  <sheetFormatPr defaultColWidth="9.140625" defaultRowHeight="12.75"/>
  <cols>
    <col min="1" max="1" width="13.28125" style="1" bestFit="1" customWidth="1"/>
    <col min="2" max="2" width="18.140625" style="1" bestFit="1" customWidth="1"/>
    <col min="3" max="3" width="15.7109375" style="1" bestFit="1" customWidth="1"/>
  </cols>
  <sheetData>
    <row r="1" spans="1:3" s="6" customFormat="1" ht="12.75">
      <c r="A1" s="92" t="s">
        <v>11</v>
      </c>
      <c r="B1" s="92" t="s">
        <v>9</v>
      </c>
      <c r="C1" s="93" t="s">
        <v>10</v>
      </c>
    </row>
    <row r="2" spans="1:3" ht="12.75">
      <c r="A2" s="94" t="s">
        <v>12</v>
      </c>
      <c r="B2" s="96">
        <f>Central!E5+North!E5+South!E5</f>
        <v>345.65200000000004</v>
      </c>
      <c r="C2" s="96">
        <f>Central!F5+North!F5+South!F5</f>
        <v>446.103</v>
      </c>
    </row>
    <row r="3" spans="1:3" ht="12.75">
      <c r="A3" s="94" t="s">
        <v>13</v>
      </c>
      <c r="B3" s="96">
        <f>Central!E28+North!E16+South!E24+West!E18</f>
        <v>2802.666</v>
      </c>
      <c r="C3" s="96">
        <f>Central!F28+North!F16+South!F24+West!F18</f>
        <v>5165.374999999999</v>
      </c>
    </row>
    <row r="4" spans="1:3" ht="12.75">
      <c r="A4" s="94" t="s">
        <v>14</v>
      </c>
      <c r="B4" s="96">
        <f>Central!E84+North!E50+South!E54+West!E69</f>
        <v>4163.7625</v>
      </c>
      <c r="C4" s="96">
        <f>Central!F84+North!F50+South!F54+West!F69</f>
        <v>5007.914500000001</v>
      </c>
    </row>
    <row r="5" spans="1:3" ht="12.75">
      <c r="A5" s="93" t="s">
        <v>2</v>
      </c>
      <c r="B5" s="95">
        <f>SUM(B2:B4)</f>
        <v>7312.0805</v>
      </c>
      <c r="C5" s="95">
        <f>SUM(C2:C4)</f>
        <v>10619.3925</v>
      </c>
    </row>
    <row r="6" ht="12.75">
      <c r="C6" s="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cgm(o&amp;m)</cp:lastModifiedBy>
  <cp:lastPrinted>2009-11-14T14:39:56Z</cp:lastPrinted>
  <dcterms:created xsi:type="dcterms:W3CDTF">2003-01-17T06:28:36Z</dcterms:created>
  <dcterms:modified xsi:type="dcterms:W3CDTF">2009-11-14T14:49:25Z</dcterms:modified>
  <cp:category/>
  <cp:version/>
  <cp:contentType/>
  <cp:contentStatus/>
</cp:coreProperties>
</file>